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updateLinks="never" codeName="ThisWorkbook" defaultThemeVersion="124226"/>
  <xr:revisionPtr revIDLastSave="0" documentId="13_ncr:1_{93247096-8AD6-4E12-957D-56FEFCD2C3CE}" xr6:coauthVersionLast="47" xr6:coauthVersionMax="47" xr10:uidLastSave="{00000000-0000-0000-0000-000000000000}"/>
  <bookViews>
    <workbookView xWindow="28680" yWindow="-120" windowWidth="29040" windowHeight="15840" tabRatio="850" xr2:uid="{00000000-000D-0000-FFFF-FFFF00000000}"/>
  </bookViews>
  <sheets>
    <sheet name="1. General Information" sheetId="1" r:id="rId1"/>
    <sheet name="data" sheetId="8" state="hidden" r:id="rId2"/>
    <sheet name="1.1 PM &amp; IA" sheetId="25" r:id="rId3"/>
    <sheet name="1.2 Targeted Investors" sheetId="21" r:id="rId4"/>
    <sheet name="2. Investment Policy" sheetId="9" r:id="rId5"/>
    <sheet name="2. Investment Policy (FIS&amp;PII)" sheetId="27" r:id="rId6"/>
    <sheet name="2. Investment Policy (SICAR)" sheetId="26" r:id="rId7"/>
    <sheet name="2.1 EMIR" sheetId="28" state="hidden" r:id="rId8"/>
    <sheet name="3. Fees" sheetId="10" r:id="rId9"/>
    <sheet name="4. Share Classes" sheetId="13" r:id="rId10"/>
    <sheet name="5. Documents" sheetId="12" r:id="rId11"/>
    <sheet name="switchdata" sheetId="24" state="hidden" r:id="rId12"/>
  </sheets>
  <definedNames>
    <definedName name="_xlnm._FilterDatabase" localSheetId="1" hidden="1">data!$G$1:$I$78</definedName>
    <definedName name="Code_Currency">data!$F$2:$F$160</definedName>
    <definedName name="Country">data!$I$2:$I$199</definedName>
    <definedName name="CrystalFIA">data!$B$107:$B$109</definedName>
    <definedName name="CrystalVM">data!$B$107:$B$108</definedName>
    <definedName name="CSSFFundCode">'1. General Information'!$Q$13</definedName>
    <definedName name="Currency">data!$G$2:$G$160</definedName>
    <definedName name="DerivativesTypes">'2. Investment Policy'!$T$150</definedName>
    <definedName name="DistributorCountries1">'1.2 Targeted Investors'!$AE$16</definedName>
    <definedName name="DistributorCountries10">'1.2 Targeted Investors'!$AE$43</definedName>
    <definedName name="DistributorCountries11">'1.2 Targeted Investors'!$AE$46</definedName>
    <definedName name="DistributorCountries12">'1.2 Targeted Investors'!$AE$49</definedName>
    <definedName name="DistributorCountries13">'1.2 Targeted Investors'!$AE$52</definedName>
    <definedName name="DistributorCountries14">'1.2 Targeted Investors'!$AE$55</definedName>
    <definedName name="DistributorCountries15">'1.2 Targeted Investors'!$AE$58</definedName>
    <definedName name="DistributorCountries16">'1.2 Targeted Investors'!$AE$61</definedName>
    <definedName name="DistributorCountries17">'1.2 Targeted Investors'!$AE$64</definedName>
    <definedName name="DistributorCountries18">'1.2 Targeted Investors'!$AE$67</definedName>
    <definedName name="DistributorCountries19">'1.2 Targeted Investors'!$AE$70</definedName>
    <definedName name="DistributorCountries2">'1.2 Targeted Investors'!$AE$19</definedName>
    <definedName name="DistributorCountries20">'1.2 Targeted Investors'!$AE$73</definedName>
    <definedName name="DistributorCountries3">'1.2 Targeted Investors'!$AE$22</definedName>
    <definedName name="DistributorCountries4">'1.2 Targeted Investors'!$AE$25</definedName>
    <definedName name="DistributorCountries5">'1.2 Targeted Investors'!$AE$28</definedName>
    <definedName name="DistributorCountries6">'1.2 Targeted Investors'!$AE$31</definedName>
    <definedName name="DistributorCountries7">'1.2 Targeted Investors'!$AE$34</definedName>
    <definedName name="DistributorCountries8">'1.2 Targeted Investors'!$AE$37</definedName>
    <definedName name="DistributorCountries9">'1.2 Targeted Investors'!$AE$40</definedName>
    <definedName name="DistributorName1">'1.2 Targeted Investors'!$G$16</definedName>
    <definedName name="DistributorName10">'1.2 Targeted Investors'!$G$43</definedName>
    <definedName name="DistributorName11">'1.2 Targeted Investors'!$G$46</definedName>
    <definedName name="DistributorName12">'1.2 Targeted Investors'!$G$49</definedName>
    <definedName name="DistributorName13">'1.2 Targeted Investors'!$G$52</definedName>
    <definedName name="DistributorName14">'1.2 Targeted Investors'!$G$55</definedName>
    <definedName name="DistributorName15">'1.2 Targeted Investors'!$G$58</definedName>
    <definedName name="DistributorName16">'1.2 Targeted Investors'!$G$61</definedName>
    <definedName name="DistributorName17">'1.2 Targeted Investors'!$G$64</definedName>
    <definedName name="DistributorName18">'1.2 Targeted Investors'!$G$67</definedName>
    <definedName name="DistributorName19">'1.2 Targeted Investors'!$G$70</definedName>
    <definedName name="DistributorName2">'1.2 Targeted Investors'!$G$19</definedName>
    <definedName name="DistributorName20">'1.2 Targeted Investors'!$G$73</definedName>
    <definedName name="DistributorName3">'1.2 Targeted Investors'!$G$22</definedName>
    <definedName name="DistributorName4">'1.2 Targeted Investors'!$G$25</definedName>
    <definedName name="DistributorName5">'1.2 Targeted Investors'!$G$28</definedName>
    <definedName name="DistributorName6">'1.2 Targeted Investors'!$G$31</definedName>
    <definedName name="DistributorName7">'1.2 Targeted Investors'!$G$34</definedName>
    <definedName name="DistributorName8">'1.2 Targeted Investors'!$G$37</definedName>
    <definedName name="DistributorName9">'1.2 Targeted Investors'!$G$40</definedName>
    <definedName name="EmirClassification">'2.1 EMIR'!$L$25</definedName>
    <definedName name="ESG_InvStrategy">'2. Investment Policy'!$W$93</definedName>
    <definedName name="ESG_Objective">'2. Investment Policy'!$W$95</definedName>
    <definedName name="ESGAdverse">'2. Investment Policy'!$W$100</definedName>
    <definedName name="ESGIntegration">'2. Investment Policy'!$W$97</definedName>
    <definedName name="ExpectedLaunchDate">'1. General Information'!$Q$41</definedName>
    <definedName name="FeesCalculationType1">'3. Fees'!$R$16</definedName>
    <definedName name="FeesCalculationType10">'3. Fees'!$R$25</definedName>
    <definedName name="FeesCalculationType12">'3. Fees'!$R$27</definedName>
    <definedName name="FeesCalculationType2">'3. Fees'!$R$17</definedName>
    <definedName name="FeesCalculationType3">'3. Fees'!$R$18</definedName>
    <definedName name="FeesCalculationType4">'3. Fees'!$R$19</definedName>
    <definedName name="FeesCalculationType5">'3. Fees'!$R$20</definedName>
    <definedName name="FeesCalculationType6">'3. Fees'!$R$21</definedName>
    <definedName name="FeesCalculationType7">'3. Fees'!$R$22</definedName>
    <definedName name="FeesCalculationType8">'3. Fees'!$R$23</definedName>
    <definedName name="FeesCalculationType9">'3. Fees'!$R$24</definedName>
    <definedName name="FeesComments1">'3. Fees'!$AA$16</definedName>
    <definedName name="FeesComments10">'3. Fees'!$AA$25</definedName>
    <definedName name="FeesComments12">'3. Fees'!$AA$27</definedName>
    <definedName name="FeesComments2">'3. Fees'!$AA$17</definedName>
    <definedName name="FeesComments3">'3. Fees'!$AA$18</definedName>
    <definedName name="FeesComments4">'3. Fees'!$AA$19</definedName>
    <definedName name="FeesComments5">'3. Fees'!$AA$20</definedName>
    <definedName name="FeesComments6">'3. Fees'!$AA$21</definedName>
    <definedName name="FeesComments7">'3. Fees'!$AA$22</definedName>
    <definedName name="FeesComments8">'3. Fees'!$AA$23</definedName>
    <definedName name="FeesComments9">'3. Fees'!$AA$24</definedName>
    <definedName name="FeesFrequency1">'3. Fees'!$W$16</definedName>
    <definedName name="FeesFrequency10">'3. Fees'!$W$25</definedName>
    <definedName name="FeesFrequency12">'3. Fees'!$W$27</definedName>
    <definedName name="FeesFrequency2">'3. Fees'!$W$17</definedName>
    <definedName name="FeesFrequency3">'3. Fees'!$W$18</definedName>
    <definedName name="FeesFrequency4">'3. Fees'!$W$19</definedName>
    <definedName name="FeesFrequency5">'3. Fees'!$W$20</definedName>
    <definedName name="FeesFrequency6">'3. Fees'!$W$21</definedName>
    <definedName name="FeesFrequency7">'3. Fees'!$W$22</definedName>
    <definedName name="FeesFrequency8">'3. Fees'!$W$23</definedName>
    <definedName name="FeesFrequency9">'3. Fees'!$W$24</definedName>
    <definedName name="FeesValue1">'3. Fees'!$M$16</definedName>
    <definedName name="FeesValue10">'3. Fees'!$M$25</definedName>
    <definedName name="FeesValue12">'3. Fees'!$M$27</definedName>
    <definedName name="FeesValue2">'3. Fees'!$M$17</definedName>
    <definedName name="FeesValue3">'3. Fees'!$M$18</definedName>
    <definedName name="FeesValue4">'3. Fees'!$M$19</definedName>
    <definedName name="FeesValue5">'3. Fees'!$M$20</definedName>
    <definedName name="FeesValue6">'3. Fees'!$M$21</definedName>
    <definedName name="FeesValue7">'3. Fees'!$M$22</definedName>
    <definedName name="FeesValue8">'3. Fees'!$M$23</definedName>
    <definedName name="FeesValue9">'3. Fees'!$M$24</definedName>
    <definedName name="FundName">'1. General Information'!$Q$11</definedName>
    <definedName name="GlobalExposureMethod">'2. Investment Policy'!$T$156</definedName>
    <definedName name="Governing_law">'1. General Information'!$Q$9</definedName>
    <definedName name="IAAddress1">'1.1 PM &amp; IA'!$M$23</definedName>
    <definedName name="IAAddress2">'1.1 PM &amp; IA'!$M$24</definedName>
    <definedName name="IAAddress3">'1.1 PM &amp; IA'!$M$25</definedName>
    <definedName name="IAAddress4">'1.1 PM &amp; IA'!$M$26</definedName>
    <definedName name="IAAddress5">'1.1 PM &amp; IA'!$M$27</definedName>
    <definedName name="IACity1">'1.1 PM &amp; IA'!$U$23</definedName>
    <definedName name="IACity2">'1.1 PM &amp; IA'!$U$24</definedName>
    <definedName name="IACity3">'1.1 PM &amp; IA'!$U$25</definedName>
    <definedName name="IACity4">'1.1 PM &amp; IA'!$U$26</definedName>
    <definedName name="IACity5">'1.1 PM &amp; IA'!$U$27</definedName>
    <definedName name="IACountry1">'1.1 PM &amp; IA'!$AC$23</definedName>
    <definedName name="IACountry2">'1.1 PM &amp; IA'!$AC$24</definedName>
    <definedName name="IACountry3">'1.1 PM &amp; IA'!$AC$25</definedName>
    <definedName name="IACountry4">'1.1 PM &amp; IA'!$AC$26</definedName>
    <definedName name="IACountry5">'1.1 PM &amp; IA'!$AC$27</definedName>
    <definedName name="IACReg1">'1.1 PM &amp; IA'!$J$23</definedName>
    <definedName name="IACReg2">'1.1 PM &amp; IA'!$J$24</definedName>
    <definedName name="IACReg3">'1.1 PM &amp; IA'!$J$25</definedName>
    <definedName name="IACReg4">'1.1 PM &amp; IA'!$J$26</definedName>
    <definedName name="IACReg5">'1.1 PM &amp; IA'!$J$27</definedName>
    <definedName name="IAName1">'1.1 PM &amp; IA'!$D$23</definedName>
    <definedName name="IAName2">'1.1 PM &amp; IA'!$D$24</definedName>
    <definedName name="IAName3">'1.1 PM &amp; IA'!$D$25</definedName>
    <definedName name="IAName4">'1.1 PM &amp; IA'!$D$26</definedName>
    <definedName name="IAName5">'1.1 PM &amp; IA'!$D$27</definedName>
    <definedName name="IAOReg1">'1.1 PM &amp; IA'!$AL$23</definedName>
    <definedName name="IAOReg2">'1.1 PM &amp; IA'!$AL$24</definedName>
    <definedName name="IAOReg3">'1.1 PM &amp; IA'!$AL$25</definedName>
    <definedName name="IAOReg4">'1.1 PM &amp; IA'!$AL$26</definedName>
    <definedName name="IAOReg5">'1.1 PM &amp; IA'!$AL$27</definedName>
    <definedName name="IFMRemuneration">'2. Investment Policy'!$W$102</definedName>
    <definedName name="IFMRisk">'2. Investment Policy'!$W$104</definedName>
    <definedName name="InitiatorAddress">'1. General Information'!$Q$61</definedName>
    <definedName name="InitiatorCountry">'1. General Information'!$Q$63</definedName>
    <definedName name="InitiatorName">'1. General Information'!$Q$59</definedName>
    <definedName name="InvestmentPolicy">'2. Investment Policy'!$T$30</definedName>
    <definedName name="InvestorAIF">data!$B$20:$B$27</definedName>
    <definedName name="InvestorUCITS">data!$A$20:$A$24</definedName>
    <definedName name="InvPolCountries">'2. Investment Policy'!$T$16</definedName>
    <definedName name="InvPolCurrencies">'2. Investment Policy'!$T$21</definedName>
    <definedName name="InvPolRegion">'2. Investment Policy'!$T$14</definedName>
    <definedName name="InvPolSector">'2. Investment Policy'!$T$19</definedName>
    <definedName name="isBenchmark">'2. Investment Policy'!$T$24</definedName>
    <definedName name="isContributionInKind">'1. General Information'!$Q$51</definedName>
    <definedName name="isMaturityDate">'1. General Information'!$Q$49</definedName>
    <definedName name="isUseOfDerivates">'2. Investment Policy'!$P$146</definedName>
    <definedName name="LaunchFrom">'1. General Information'!$S$45</definedName>
    <definedName name="LaunchTo">'1. General Information'!$S$47</definedName>
    <definedName name="LEICode">'2. Investment Policy'!$AA$146</definedName>
    <definedName name="LEICodePIIFIS">'2. Investment Policy (FIS&amp;PII)'!$AC$48:$AO$48</definedName>
    <definedName name="LEICodeSICAR">'2. Investment Policy (SICAR)'!$AD$32</definedName>
    <definedName name="LeverageAv">'2. Investment Policy'!$T$171</definedName>
    <definedName name="LeverageMax">'2. Investment Policy'!$T$173</definedName>
    <definedName name="LeverageMin">'2. Investment Policy'!$T$169</definedName>
    <definedName name="MasterAddress">'1. General Information'!$Q$88</definedName>
    <definedName name="MasterCity">'1. General Information'!$Q$90</definedName>
    <definedName name="MasterCompetAutority">'1. General Information'!$Q$94</definedName>
    <definedName name="MasterCountry">'1. General Information'!$Q$92</definedName>
    <definedName name="MasterFinEndYear">'1. General Information'!$Q$104</definedName>
    <definedName name="MasterManCo">'1. General Information'!$Q$96</definedName>
    <definedName name="MasterName">'1. General Information'!$Q$84</definedName>
    <definedName name="MasterPortfolioMgr">'1. General Information'!$Q$108</definedName>
    <definedName name="MaturityDate">'1. General Information'!$S$49</definedName>
    <definedName name="MaxVaRLimit">'2. Investment Policy'!$T$165</definedName>
    <definedName name="NavFqIAF">data!$L$2:$L$14</definedName>
    <definedName name="NavFqIAF_Red">data!$L$2:$L$15</definedName>
    <definedName name="NavFqUCITS">data!$K$2:$K$10</definedName>
    <definedName name="NAVFrequency">'1. General Information'!$Q$31</definedName>
    <definedName name="NewSubFundName">'1. General Information'!$Q$15</definedName>
    <definedName name="PF_InvCountry">'2. Investment Policy (FIS&amp;PII)'!$T$18</definedName>
    <definedName name="PF_InvCurrency">'2. Investment Policy (FIS&amp;PII)'!$T$23</definedName>
    <definedName name="PF_InvPol_Descr">'2. Investment Policy (FIS&amp;PII)'!$T$34</definedName>
    <definedName name="PF_InvRegion">'2. Investment Policy (FIS&amp;PII)'!$T$16</definedName>
    <definedName name="PF_InvSector">'2. Investment Policy (FIS&amp;PII)'!$T$21</definedName>
    <definedName name="PF_isDerivatives">'2. Investment Policy (FIS&amp;PII)'!$T$48</definedName>
    <definedName name="PF_PredomFundType">'2. Investment Policy (FIS&amp;PII)'!$T$10</definedName>
    <definedName name="PF_PrincInvStrategy">'2. Investment Policy (FIS&amp;PII)'!$T$14</definedName>
    <definedName name="PMAddress1">'1.1 PM &amp; IA'!$T$12</definedName>
    <definedName name="PMAddress2">'1.1 PM &amp; IA'!$T$13</definedName>
    <definedName name="PMAddress3">'1.1 PM &amp; IA'!$T$14</definedName>
    <definedName name="PMAddress4">'1.1 PM &amp; IA'!$T$15</definedName>
    <definedName name="PMAddress5">'1.1 PM &amp; IA'!$T$16</definedName>
    <definedName name="PMCity1">'1.1 PM &amp; IA'!$AB$12</definedName>
    <definedName name="PMCity2">'1.1 PM &amp; IA'!$AB$13</definedName>
    <definedName name="PMCity3">'1.1 PM &amp; IA'!$AB$14</definedName>
    <definedName name="PMCity4">'1.1 PM &amp; IA'!$AB$15</definedName>
    <definedName name="PMCity5">'1.1 PM &amp; IA'!$AB$16</definedName>
    <definedName name="PMCountry1">'1.1 PM &amp; IA'!$AJ$12</definedName>
    <definedName name="PMCountry2">'1.1 PM &amp; IA'!$AJ$13</definedName>
    <definedName name="PMCountry3">'1.1 PM &amp; IA'!$AJ$14</definedName>
    <definedName name="PMCountry4">'1.1 PM &amp; IA'!$AJ$15</definedName>
    <definedName name="PMCountry5">'1.1 PM &amp; IA'!$AJ$16</definedName>
    <definedName name="PMCReg1">'1.1 PM &amp; IA'!$Q$12</definedName>
    <definedName name="PMCReg2">'1.1 PM &amp; IA'!$Q$13</definedName>
    <definedName name="PMCReg3">'1.1 PM &amp; IA'!$Q$14</definedName>
    <definedName name="PMCReg4">'1.1 PM &amp; IA'!$Q$15</definedName>
    <definedName name="PMCReg5">'1.1 PM &amp; IA'!$Q$16</definedName>
    <definedName name="PMName1">'1.1 PM &amp; IA'!$K$12</definedName>
    <definedName name="PMName2">'1.1 PM &amp; IA'!$K$13</definedName>
    <definedName name="PMName3">'1.1 PM &amp; IA'!$K$14</definedName>
    <definedName name="PMName4">'1.1 PM &amp; IA'!$K$15</definedName>
    <definedName name="PMName5">'1.1 PM &amp; IA'!$K$16</definedName>
    <definedName name="PMOReg1">'1.1 PM &amp; IA'!$AS$12</definedName>
    <definedName name="PMOReg2">'1.1 PM &amp; IA'!$AS$13</definedName>
    <definedName name="PMOReg3">'1.1 PM &amp; IA'!$AS$14</definedName>
    <definedName name="PMOReg4">'1.1 PM &amp; IA'!$AS$15</definedName>
    <definedName name="PMOReg5">'1.1 PM &amp; IA'!$AS$16</definedName>
    <definedName name="_xlnm.Print_Area" localSheetId="0">'1. General Information'!$A$1:$AO$81</definedName>
    <definedName name="_xlnm.Print_Area" localSheetId="2">'1.1 PM &amp; IA'!$A$1:$BL$29</definedName>
    <definedName name="_xlnm.Print_Area" localSheetId="3">'1.2 Targeted Investors'!$A$1:$BU$23</definedName>
    <definedName name="_xlnm.Print_Area" localSheetId="4">'2. Investment Policy'!$A$1:$AP$175</definedName>
    <definedName name="_xlnm.Print_Area" localSheetId="8">'3. Fees'!$A$1:$AW$31</definedName>
    <definedName name="_xlnm.Print_Area" localSheetId="9">'4. Share Classes'!$A$1:$BR$162</definedName>
    <definedName name="_xlnm.Print_Area" localSheetId="10">'5. Documents'!$A$1:$AO$71</definedName>
    <definedName name="RedemptionFrequency">'1. General Information'!$Q$33</definedName>
    <definedName name="RefPeriodFIA">data!$B$113:$B$114</definedName>
    <definedName name="RefPeriodVM">data!$B$113</definedName>
    <definedName name="Region">data!$E$7:$E$15</definedName>
    <definedName name="SCR_InvCountry">'2. Investment Policy (SICAR)'!$T$16</definedName>
    <definedName name="SCR_InvCurrency">'2. Investment Policy (SICAR)'!$T$21</definedName>
    <definedName name="SCR_InvRegion">'2. Investment Policy (SICAR)'!$T$14</definedName>
    <definedName name="SCR_InvSector">'2. Investment Policy (SICAR)'!$T$19</definedName>
    <definedName name="SCR_isDerivatives">'2. Investment Policy (SICAR)'!$U$32</definedName>
    <definedName name="SCR_PredomFundType">'2. Investment Policy (SICAR)'!$T$10</definedName>
    <definedName name="SCR_PrincInvStrategy">'2. Investment Policy (SICAR)'!$T$12</definedName>
    <definedName name="SCR_RiskCapAssessment">'2. Investment Policy (SICAR)'!$T$45</definedName>
    <definedName name="SetUpRationale">'1. General Information'!$Q$23</definedName>
    <definedName name="SF">switchdata!$F$3:$F$5</definedName>
    <definedName name="SFDRClassification">'2. Investment Policy'!$T$26</definedName>
    <definedName name="SFRoleMastFeed">'1. General Information'!$Q$67</definedName>
    <definedName name="SH">switchdata!$C$3:$C$19</definedName>
    <definedName name="SIC_InvPol_Descr">'2. Investment Policy (SICAR)'!$T$40</definedName>
    <definedName name="SN">switchdata!$H$3:$H$34</definedName>
    <definedName name="SO">switchdata!$G$3:$G$7</definedName>
    <definedName name="SP">switchdata!$D$3:$D$7</definedName>
    <definedName name="SpecificAssetClass1">'2. Investment Policy'!$W$114</definedName>
    <definedName name="SpecificAssetClass10">'2. Investment Policy'!$W$123</definedName>
    <definedName name="SpecificAssetClass11">'2. Investment Policy'!$W$124</definedName>
    <definedName name="SpecificAssetClass12">'2. Investment Policy'!$W$125</definedName>
    <definedName name="SpecificAssetClass13">'2. Investment Policy'!$W$126</definedName>
    <definedName name="SpecificAssetClass14">'2. Investment Policy'!$W$129</definedName>
    <definedName name="SpecificAssetClass15">'2. Investment Policy'!$W$130</definedName>
    <definedName name="SpecificAssetClass16">'2. Investment Policy'!$W$131</definedName>
    <definedName name="SpecificAssetClass17">'2. Investment Policy'!$W$132</definedName>
    <definedName name="SpecificAssetClass18">'2. Investment Policy'!$W$133</definedName>
    <definedName name="SpecificAssetClass19">'2. Investment Policy'!$W$134</definedName>
    <definedName name="SpecificAssetClass2">'2. Investment Policy'!$W$115</definedName>
    <definedName name="SpecificAssetClass20">'2. Investment Policy'!$W$135</definedName>
    <definedName name="SpecificAssetClass21">'2. Investment Policy'!$W$136</definedName>
    <definedName name="SpecificAssetClass22">'2. Investment Policy'!$W$137</definedName>
    <definedName name="SpecificAssetClass23">'2. Investment Policy'!$W$138</definedName>
    <definedName name="SpecificAssetClass24">'2. Investment Policy'!$W$139</definedName>
    <definedName name="SpecificAssetClass25">'2. Investment Policy'!$W$140</definedName>
    <definedName name="SpecificAssetClass26">'2. Investment Policy'!$W$141</definedName>
    <definedName name="SpecificAssetClass3">'2. Investment Policy'!$W$116</definedName>
    <definedName name="SpecificAssetClass4">'2. Investment Policy'!$W$117</definedName>
    <definedName name="SpecificAssetClass5">'2. Investment Policy'!$W$118</definedName>
    <definedName name="SpecificAssetClass6">'2. Investment Policy'!$W$119</definedName>
    <definedName name="SpecificAssetClass7">'2. Investment Policy'!$W$120</definedName>
    <definedName name="SpecificAssetClass8">'2. Investment Policy'!$W$121</definedName>
    <definedName name="SpecificAssetClass9">'2. Investment Policy'!$W$122</definedName>
    <definedName name="SpecificAssetRatio14">'2. Investment Policy'!$Y$129</definedName>
    <definedName name="SpecificAssetRatio15">'2. Investment Policy'!$Y$130</definedName>
    <definedName name="SpecificAssetRatio16">'2. Investment Policy'!$Y$131</definedName>
    <definedName name="SpecificAssetRatio17">'2. Investment Policy'!$Y$132</definedName>
    <definedName name="SpecificAssetRatio18">'2. Investment Policy'!$Y$133</definedName>
    <definedName name="SpecificAssetRatio19">'2. Investment Policy'!$Y$134</definedName>
    <definedName name="SpecificAssetRatio20">'2. Investment Policy'!$Y$135</definedName>
    <definedName name="SpecificAssetRatio21">'2. Investment Policy'!$Y$136</definedName>
    <definedName name="SpecificAssetRatio22">'2. Investment Policy'!$Y$137</definedName>
    <definedName name="SpecificAssetRatio23">'2. Investment Policy'!$Y$138</definedName>
    <definedName name="SpecificAssetRatio24">'2. Investment Policy'!$Y$139</definedName>
    <definedName name="SpecificAssetRatio25">'2. Investment Policy'!$Y$140</definedName>
    <definedName name="SpecificAssetRatio26">'2. Investment Policy'!$Y$141</definedName>
    <definedName name="SR">switchdata!$E$3:$E$7</definedName>
    <definedName name="SRRI">'2. Investment Policy'!$T$28</definedName>
    <definedName name="SubFundBaseCurrency">'1. General Information'!$Q$29</definedName>
    <definedName name="SubFundNameSignification">'1. General Information'!$Q$25</definedName>
    <definedName name="TypeOfDeleg1">'1.1 PM &amp; IA'!$D$12</definedName>
    <definedName name="TypeOfDeleg2">'1.1 PM &amp; IA'!$D$13</definedName>
    <definedName name="TypeOfDeleg3">'1.1 PM &amp; IA'!$D$14</definedName>
    <definedName name="TypeOfDeleg4">'1.1 PM &amp; IA'!$D$15</definedName>
    <definedName name="TypeOfDeleg5">'1.1 PM &amp; IA'!$D$16</definedName>
    <definedName name="TypeOfDerivatives">'2.1 EMIR'!$L$27</definedName>
    <definedName name="TypeOfSubFund">'2. Investment Policy'!$T$10</definedName>
    <definedName name="UsesTypes">'2. Investment Policy'!$T$148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6" i="1" l="1"/>
  <c r="B79" i="1" s="1"/>
  <c r="D76" i="1"/>
  <c r="D36" i="10"/>
  <c r="D34" i="10"/>
  <c r="D85" i="10"/>
  <c r="D80" i="10"/>
  <c r="AW74" i="10"/>
  <c r="AW45" i="10"/>
  <c r="C79" i="1" l="1"/>
  <c r="X37" i="10"/>
  <c r="D37" i="10"/>
  <c r="D32" i="10"/>
  <c r="AC31" i="10"/>
  <c r="AF64" i="10"/>
  <c r="W32" i="26"/>
  <c r="T146" i="9"/>
  <c r="V48" i="27"/>
  <c r="W54" i="27" l="1"/>
  <c r="E53" i="12"/>
  <c r="D38" i="1"/>
  <c r="AO176" i="9"/>
  <c r="AL176" i="9"/>
  <c r="E92" i="26"/>
  <c r="I71" i="26"/>
  <c r="W30" i="26"/>
  <c r="AH26" i="26"/>
  <c r="W24" i="26"/>
  <c r="E84" i="27"/>
  <c r="W46" i="27"/>
  <c r="AH28" i="27"/>
  <c r="H63" i="27"/>
  <c r="W26" i="27"/>
  <c r="K7" i="1"/>
  <c r="M7" i="1"/>
  <c r="E176" i="9"/>
  <c r="E57" i="9"/>
  <c r="AL36" i="9"/>
  <c r="E65" i="12" l="1"/>
  <c r="E63" i="12"/>
  <c r="E61" i="12"/>
  <c r="E59" i="12"/>
  <c r="E19" i="12"/>
  <c r="L19" i="25"/>
  <c r="L8" i="25"/>
  <c r="AA126" i="9"/>
  <c r="H36" i="9"/>
  <c r="W24" i="9"/>
  <c r="D94" i="1"/>
  <c r="H82" i="1"/>
  <c r="Y67" i="1"/>
  <c r="V30" i="26"/>
  <c r="V46" i="27"/>
  <c r="R2" i="26"/>
  <c r="Q2" i="27"/>
  <c r="Q2" i="9"/>
  <c r="U54" i="27"/>
  <c r="V54" i="27"/>
  <c r="AE19" i="12"/>
  <c r="E17" i="12"/>
  <c r="C38" i="1" l="1"/>
  <c r="W36" i="1" l="1"/>
  <c r="O38" i="1"/>
  <c r="D27" i="1"/>
  <c r="C27" i="1"/>
  <c r="AP92" i="26"/>
  <c r="AM92" i="26"/>
  <c r="AG26" i="26"/>
  <c r="AG28" i="27"/>
  <c r="AM84" i="27"/>
  <c r="AP84" i="27"/>
  <c r="AL57" i="9"/>
  <c r="AO57" i="9"/>
  <c r="AG26" i="9"/>
  <c r="AF26" i="9"/>
  <c r="AS64" i="10"/>
  <c r="N14" i="10" l="1"/>
  <c r="AN64" i="10"/>
  <c r="D70" i="10" l="1"/>
  <c r="D69" i="10"/>
  <c r="D68" i="10"/>
  <c r="L15" i="10" l="1"/>
  <c r="M14" i="10"/>
  <c r="AK107" i="9" l="1"/>
  <c r="Y126" i="9" l="1"/>
  <c r="AH34" i="26" l="1"/>
  <c r="AA34" i="26"/>
  <c r="AA50" i="27" l="1"/>
  <c r="AH50" i="27"/>
  <c r="E69" i="12" l="1"/>
  <c r="E67" i="12"/>
  <c r="F145" i="26" l="1"/>
  <c r="F137" i="27"/>
  <c r="C74" i="1" l="1"/>
  <c r="C76" i="1" l="1"/>
  <c r="P13" i="1"/>
  <c r="C78" i="1" l="1"/>
  <c r="S73" i="1"/>
  <c r="D73" i="1"/>
  <c r="C73" i="1"/>
  <c r="AQ18" i="1" l="1"/>
  <c r="AQ11" i="1"/>
  <c r="D98" i="10" l="1"/>
  <c r="D94" i="10"/>
  <c r="D92" i="10"/>
  <c r="Z7" i="1" l="1"/>
  <c r="AD96" i="10" l="1"/>
  <c r="AF51" i="1" l="1"/>
  <c r="R51" i="1"/>
  <c r="V24" i="9" l="1"/>
  <c r="W106" i="1" l="1"/>
  <c r="M9" i="27" l="1"/>
  <c r="N9" i="27"/>
  <c r="P9" i="9"/>
  <c r="Q9" i="9"/>
  <c r="AP63" i="27" l="1"/>
  <c r="AM63" i="27"/>
  <c r="AP71" i="26"/>
  <c r="AM71" i="26"/>
  <c r="AO36" i="9" l="1"/>
  <c r="T12" i="27" l="1"/>
  <c r="D112" i="1" l="1"/>
  <c r="C18" i="1"/>
  <c r="D18" i="1"/>
  <c r="U24" i="26" l="1"/>
  <c r="D44" i="27" l="1"/>
  <c r="D158" i="9" l="1"/>
  <c r="T12" i="9" l="1"/>
  <c r="C18" i="10" l="1"/>
  <c r="D165" i="9"/>
  <c r="D110" i="1"/>
  <c r="C112" i="1"/>
  <c r="C110" i="1"/>
  <c r="P3" i="9" l="1"/>
  <c r="P3" i="27"/>
  <c r="P3" i="26" l="1"/>
  <c r="C135" i="26"/>
  <c r="C131" i="26"/>
  <c r="U26" i="27"/>
  <c r="AK4" i="25" l="1"/>
  <c r="Q3" i="25"/>
  <c r="C165" i="9" l="1"/>
  <c r="C127" i="27" l="1"/>
  <c r="C123" i="27"/>
  <c r="D150" i="9" l="1"/>
  <c r="C150" i="9"/>
  <c r="D148" i="9"/>
  <c r="C148" i="9"/>
  <c r="R18" i="8" l="1"/>
  <c r="J8" i="13" l="1"/>
  <c r="C158" i="9" l="1"/>
  <c r="D57" i="1" l="1"/>
  <c r="X67" i="1"/>
  <c r="F161" i="8" l="1"/>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B10" i="8" l="1"/>
  <c r="B11" i="8" s="1"/>
  <c r="D173" i="9"/>
  <c r="C173" i="9"/>
  <c r="D171" i="9"/>
  <c r="C171" i="9"/>
  <c r="D169" i="9"/>
  <c r="C169" i="9"/>
  <c r="C167" i="9"/>
  <c r="D161" i="9"/>
  <c r="C161" i="9"/>
  <c r="AE16" i="21"/>
  <c r="BE16" i="21"/>
  <c r="AE19" i="21"/>
  <c r="BE19" i="21"/>
  <c r="AE22" i="21"/>
  <c r="BE22" i="21"/>
  <c r="AE25" i="21"/>
  <c r="BE25" i="21"/>
  <c r="AE28" i="21"/>
  <c r="BE28" i="21"/>
  <c r="AE31" i="21"/>
  <c r="BE31" i="21"/>
  <c r="AE34" i="21"/>
  <c r="BE34" i="21"/>
  <c r="AE37" i="21"/>
  <c r="BE37" i="21"/>
  <c r="AE40" i="21"/>
  <c r="BE40" i="21"/>
  <c r="AE43" i="21"/>
  <c r="BE43" i="21"/>
  <c r="AE46" i="21"/>
  <c r="BE46" i="21"/>
  <c r="AE49" i="21"/>
  <c r="BE49" i="21"/>
  <c r="AE52" i="21"/>
  <c r="BE52" i="21"/>
  <c r="AE55" i="21"/>
  <c r="BE55" i="21"/>
  <c r="AE58" i="21"/>
  <c r="BE58" i="21"/>
  <c r="AE61" i="21"/>
  <c r="BE61" i="21"/>
  <c r="AE64" i="21"/>
  <c r="BE64" i="21"/>
  <c r="AE67" i="21"/>
  <c r="BE67" i="21"/>
  <c r="AE70" i="21"/>
  <c r="BE70" i="21"/>
  <c r="AE73" i="21"/>
  <c r="BE73" i="21"/>
  <c r="T14" i="9"/>
  <c r="T16" i="9"/>
  <c r="T21" i="9"/>
  <c r="T148" i="9"/>
  <c r="T150" i="9"/>
  <c r="T16" i="27"/>
  <c r="T18" i="27"/>
  <c r="T23" i="27"/>
  <c r="T57" i="27"/>
  <c r="T14" i="26"/>
  <c r="T16" i="26"/>
  <c r="T21" i="26"/>
  <c r="AQ11" i="13"/>
  <c r="AQ14" i="13"/>
  <c r="AQ17" i="13"/>
  <c r="AQ20" i="13"/>
  <c r="AQ23" i="13"/>
  <c r="AQ26" i="13"/>
  <c r="AQ29" i="13"/>
  <c r="AQ32" i="13"/>
  <c r="AQ35" i="13"/>
  <c r="AQ38" i="13"/>
  <c r="AQ41" i="13"/>
  <c r="AQ44" i="13"/>
  <c r="AQ47" i="13"/>
  <c r="AQ50" i="13"/>
  <c r="AQ53" i="13"/>
  <c r="AQ56" i="13"/>
  <c r="AQ59" i="13"/>
  <c r="AQ62" i="13"/>
  <c r="AQ65" i="13"/>
  <c r="AQ68" i="13"/>
  <c r="AQ71" i="13"/>
  <c r="AQ74" i="13"/>
  <c r="AQ77" i="13"/>
  <c r="AQ80" i="13"/>
  <c r="AQ83" i="13"/>
  <c r="AQ86" i="13"/>
  <c r="AQ89" i="13"/>
  <c r="AQ92" i="13"/>
  <c r="AQ95" i="13"/>
  <c r="AQ98" i="13"/>
  <c r="AQ101" i="13"/>
  <c r="AQ104" i="13"/>
  <c r="AQ107" i="13"/>
  <c r="AQ110" i="13"/>
  <c r="AQ113" i="13"/>
  <c r="AQ116" i="13"/>
  <c r="AQ119" i="13"/>
  <c r="AQ122" i="13"/>
  <c r="AQ125" i="13"/>
  <c r="AQ128" i="13"/>
  <c r="AQ131" i="13"/>
  <c r="AQ134" i="13"/>
  <c r="AQ137" i="13"/>
  <c r="AQ140" i="13"/>
  <c r="AQ143" i="13"/>
  <c r="AQ146" i="13"/>
  <c r="AQ149" i="13"/>
  <c r="AQ152" i="13"/>
  <c r="AQ155" i="13"/>
  <c r="AQ15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B33" authorId="0" shapeId="0" xr:uid="{8AECEBE1-C2A1-471D-9247-C2478E7953F1}">
      <text>
        <r>
          <rPr>
            <sz val="9"/>
            <color indexed="81"/>
            <rFont val="Verdana"/>
            <family val="2"/>
          </rPr>
          <t xml:space="preserve">If no redemption frequency or/and in case of lock-up period, please explain </t>
        </r>
      </text>
    </comment>
    <comment ref="O51" authorId="0" shapeId="0" xr:uid="{044D7066-1739-495C-9C84-7504703777D6}">
      <text>
        <r>
          <rPr>
            <b/>
            <sz val="9"/>
            <color indexed="81"/>
            <rFont val="Verdana"/>
            <family val="2"/>
          </rPr>
          <t>If Yes, please provide the following information :</t>
        </r>
        <r>
          <rPr>
            <sz val="9"/>
            <color indexed="81"/>
            <rFont val="Verdana"/>
            <family val="2"/>
          </rPr>
          <t xml:space="preserve">
 - Indicate name of audit firm in charge of the independent valuation of the assets contributed in kind
- Confirmation that cost of independent audit report will be borne by the investor(s) contributing the assets in kind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12" authorId="0" shapeId="0" xr:uid="{24BC6BC1-84C3-4476-B990-7680BA99F36E}">
      <text>
        <r>
          <rPr>
            <sz val="9"/>
            <color indexed="81"/>
            <rFont val="Verdana"/>
            <family val="2"/>
          </rPr>
          <t>Multiple choice allowed</t>
        </r>
      </text>
    </comment>
    <comment ref="T14" authorId="0" shapeId="0" xr:uid="{2A602FA7-95A8-4110-9E90-A37FF91415BC}">
      <text>
        <r>
          <rPr>
            <sz val="9"/>
            <color indexed="81"/>
            <rFont val="Verdana"/>
            <family val="2"/>
          </rPr>
          <t>Multiple choice allowed</t>
        </r>
      </text>
    </comment>
    <comment ref="T16" authorId="0" shapeId="0" xr:uid="{21C45E9A-1DED-4420-B5F4-EB62758A5520}">
      <text>
        <r>
          <rPr>
            <sz val="9"/>
            <color indexed="81"/>
            <rFont val="Verdana"/>
            <family val="2"/>
          </rPr>
          <t>Multiple choice allowed</t>
        </r>
      </text>
    </comment>
    <comment ref="T21" authorId="0" shapeId="0" xr:uid="{62427C55-2AA4-402C-9F7F-01C9913FB443}">
      <text>
        <r>
          <rPr>
            <sz val="9"/>
            <color indexed="81"/>
            <rFont val="Verdana"/>
            <family val="2"/>
          </rPr>
          <t>Multiple choice allowed</t>
        </r>
      </text>
    </comment>
    <comment ref="K26" authorId="0" shapeId="0" xr:uid="{E0A32135-EE71-4047-8466-46D60566F575}">
      <text>
        <r>
          <rPr>
            <sz val="9"/>
            <color indexed="81"/>
            <rFont val="Verdana"/>
            <family val="2"/>
          </rPr>
          <t>According to EU Regulation 2019/2088</t>
        </r>
      </text>
    </comment>
    <comment ref="T30" authorId="0" shapeId="0" xr:uid="{E0CA5487-F2E1-4F88-B881-F81024AA5012}">
      <text>
        <r>
          <rPr>
            <sz val="9"/>
            <color indexed="81"/>
            <rFont val="Verdana"/>
            <family val="2"/>
          </rPr>
          <t>Describe and indicate page of prospectus</t>
        </r>
      </text>
    </comment>
    <comment ref="Z40" authorId="0" shapeId="0" xr:uid="{F25A7194-409A-4404-83D4-567F4A1DD847}">
      <text>
        <r>
          <rPr>
            <sz val="9"/>
            <color indexed="81"/>
            <rFont val="Tahoma"/>
            <family val="2"/>
          </rPr>
          <t>Is the benchmark/index fully compliant for use or in transmission? UCIs are restricted to the use of benchmarks/indices that comply with the Benchmark Regulation or that are in the transitional period</t>
        </r>
      </text>
    </comment>
    <comment ref="AC40" authorId="0" shapeId="0" xr:uid="{1F80D367-7A69-419F-AE38-60669A3AD8B6}">
      <text>
        <r>
          <rPr>
            <sz val="9"/>
            <color indexed="81"/>
            <rFont val="Tahoma"/>
            <family val="2"/>
          </rPr>
          <t>Choose the composition of the benchmark
See the codification at the right in the benchmark legend</t>
        </r>
      </text>
    </comment>
    <comment ref="W64" authorId="0" shapeId="0" xr:uid="{DA2AC871-291C-415B-BDBE-F60C12DA5669}">
      <text>
        <r>
          <rPr>
            <sz val="9"/>
            <color indexed="81"/>
            <rFont val="Tahoma"/>
            <family val="2"/>
          </rPr>
          <t>Please also take into consideration the expectations raised by ESMA in its supervisory briefing dated 31 May 2022 in this regard.</t>
        </r>
      </text>
    </comment>
    <comment ref="T148" authorId="0" shapeId="0" xr:uid="{30E5415D-F0B1-49A1-B3BE-026C3D63A279}">
      <text>
        <r>
          <rPr>
            <sz val="9"/>
            <color indexed="81"/>
            <rFont val="Verdana"/>
            <family val="2"/>
          </rPr>
          <t>Multiple choice allowed</t>
        </r>
      </text>
    </comment>
    <comment ref="T150" authorId="0" shapeId="0" xr:uid="{2E1CC86A-B19D-4256-89F0-90CF955BD80E}">
      <text>
        <r>
          <rPr>
            <sz val="9"/>
            <color indexed="81"/>
            <rFont val="Verdana"/>
            <family val="2"/>
          </rPr>
          <t>Multiple choice allowed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14" authorId="0" shapeId="0" xr:uid="{A25F7F61-C04D-4D48-A322-326B246078EE}">
      <text>
        <r>
          <rPr>
            <sz val="9"/>
            <color indexed="81"/>
            <rFont val="Verdana"/>
            <family val="2"/>
          </rPr>
          <t>If multiple choice doesn't work, please activate the option
File &gt; Options &gt; Formulas &gt; Enable iteractive calculation</t>
        </r>
      </text>
    </comment>
    <comment ref="T16" authorId="0" shapeId="0" xr:uid="{31CE1624-25E1-45C1-AFE8-8E5E3D847EB0}">
      <text>
        <r>
          <rPr>
            <sz val="9"/>
            <color indexed="81"/>
            <rFont val="Verdana"/>
            <family val="2"/>
          </rPr>
          <t>Multiple choice allowed</t>
        </r>
      </text>
    </comment>
    <comment ref="T18" authorId="0" shapeId="0" xr:uid="{D097E5B4-29E7-49A9-8EF6-F106B5CB6400}">
      <text>
        <r>
          <rPr>
            <sz val="9"/>
            <color indexed="81"/>
            <rFont val="Verdana"/>
            <family val="2"/>
          </rPr>
          <t>Multiple choice allowed</t>
        </r>
      </text>
    </comment>
    <comment ref="T23" authorId="0" shapeId="0" xr:uid="{B806B454-A7D2-4A24-9566-08815596205C}">
      <text>
        <r>
          <rPr>
            <sz val="9"/>
            <color indexed="81"/>
            <rFont val="Verdana"/>
            <family val="2"/>
          </rPr>
          <t>Multiple choice allowed</t>
        </r>
      </text>
    </comment>
    <comment ref="N26" authorId="0" shapeId="0" xr:uid="{01A0001D-D636-4220-A901-AD8988E4E029}">
      <text>
        <r>
          <rPr>
            <sz val="9"/>
            <color indexed="81"/>
            <rFont val="Verdana"/>
            <family val="2"/>
          </rPr>
          <t>As defined by Regulation (EU) 2016/1011</t>
        </r>
      </text>
    </comment>
    <comment ref="N30" authorId="0" shapeId="0" xr:uid="{A1C40B04-9D39-4E79-88FF-3CC9544E0851}">
      <text>
        <r>
          <rPr>
            <sz val="9"/>
            <color indexed="81"/>
            <rFont val="Verdana"/>
            <family val="2"/>
          </rPr>
          <t>If yes, submit your request letter to the CSSF with the following: a) indication stating that the prospectus provisions describing the investment policy meet the requirements of Art. 1 of the Règlement Grand-ducal of 14 July 2010; and b) a written engagement that the fund will comply at any time with the provisions of the Règlement Grand-ducal of 14 July 2010.</t>
        </r>
      </text>
    </comment>
    <comment ref="H46" authorId="0" shapeId="0" xr:uid="{0676B2EC-3402-4D8E-9144-A5BC5EE69735}">
      <text>
        <r>
          <rPr>
            <sz val="9"/>
            <color indexed="81"/>
            <rFont val="Verdana"/>
            <family val="2"/>
          </rPr>
          <t>As per Regulation (EU) 2015/2365</t>
        </r>
      </text>
    </comment>
    <comment ref="H48" authorId="0" shapeId="0" xr:uid="{4D9E46A1-8B19-4BE0-B38E-7DFFB49C9A8A}">
      <text>
        <r>
          <rPr>
            <sz val="9"/>
            <color indexed="81"/>
            <rFont val="Verdana"/>
            <family val="2"/>
          </rPr>
          <t>As per Regulation (EU) 648/2012 («EMIR»), amended by Regulation (EU) 2019/834</t>
        </r>
      </text>
    </comment>
    <comment ref="T57" authorId="0" shapeId="0" xr:uid="{CA4D62A7-362B-4668-A730-3836041AE0A9}">
      <text>
        <r>
          <rPr>
            <sz val="9"/>
            <color indexed="81"/>
            <rFont val="Verdana"/>
            <family val="2"/>
          </rPr>
          <t>Multiple choice allowed</t>
        </r>
      </text>
    </comment>
    <comment ref="AA67" authorId="0" shapeId="0" xr:uid="{B00BDAD0-CCD9-4183-9928-D5C64F93F3F6}">
      <text>
        <r>
          <rPr>
            <sz val="9"/>
            <color indexed="81"/>
            <rFont val="Tahoma"/>
            <family val="2"/>
          </rPr>
          <t>Is the benchmark/index fully compliant for use or in transition? UCIs are restricted to the use of the benchmarks/indexes that comply with the Benchmark Regulation or that are in the transitional period.</t>
        </r>
      </text>
    </comment>
    <comment ref="AD67" authorId="0" shapeId="0" xr:uid="{B307B1FF-59F4-47BA-B4E8-FFADE666CBCC}">
      <text>
        <r>
          <rPr>
            <sz val="9"/>
            <color indexed="81"/>
            <rFont val="Tahoma"/>
            <family val="2"/>
          </rPr>
          <t>Choose the composition of the benchmark.
See the codification at the right in the benchmark legend.</t>
        </r>
      </text>
    </comment>
    <comment ref="R96" authorId="0" shapeId="0" xr:uid="{5D47BE12-D36A-4975-84AB-EDA4FB787F94}">
      <text>
        <r>
          <rPr>
            <sz val="9"/>
            <color indexed="81"/>
            <rFont val="Verdana"/>
            <family val="2"/>
          </rPr>
          <t>Information about policies on the integration of sustainability risks in the investment decision‐process has been published or will be published at the latest on the 10th of March 2021 on a website according to Article 3 of SFDR</t>
        </r>
      </text>
    </comment>
    <comment ref="R99" authorId="0" shapeId="0" xr:uid="{9C504C53-0F51-49AF-99DA-E50620FB3C2F}">
      <text>
        <r>
          <rPr>
            <sz val="9"/>
            <color indexed="81"/>
            <rFont val="Verdana"/>
            <family val="2"/>
          </rPr>
          <t>Information required according to Article 4 of SFDR related to adverse sustainability impacts has been published or will be published at the latest on the 10th of March 2021, or 30 June 2021 where Article 4 (3) or (4) is applicable, on a website</t>
        </r>
      </text>
    </comment>
    <comment ref="R104" authorId="0" shapeId="0" xr:uid="{AB8A0B0D-A5D7-45E0-8070-96F812DDE080}">
      <text>
        <r>
          <rPr>
            <sz val="9"/>
            <color indexed="81"/>
            <rFont val="Verdana"/>
            <family val="2"/>
          </rPr>
          <t>The remuneration policy has been updated or will be updated at the latest on the 10th of March 2021 to include information on how this policy is consistent with the integration of sustainability risks and confirm that this information has been published or will be published at the latest on the 10th of March 2021on a website</t>
        </r>
      </text>
    </comment>
    <comment ref="R106" authorId="0" shapeId="0" xr:uid="{4A126694-002F-4EE3-BF74-9B96A2AEC017}">
      <text>
        <r>
          <rPr>
            <sz val="9"/>
            <color indexed="81"/>
            <rFont val="Verdana"/>
            <family val="2"/>
          </rPr>
          <t xml:space="preserve">The risk management process (RMP) has been updated or will be updated at the latest on the 10th of March 2021 to integrate the sustainability risks </t>
        </r>
      </text>
    </comment>
    <comment ref="Q123" authorId="0" shapeId="0" xr:uid="{7725EF54-C99C-4E02-B841-626DDE952638}">
      <text>
        <r>
          <rPr>
            <sz val="9"/>
            <color indexed="81"/>
            <rFont val="Verdana"/>
            <family val="2"/>
          </rPr>
          <t>Only if authorised AIFM</t>
        </r>
      </text>
    </comment>
    <comment ref="R127" authorId="0" shapeId="0" xr:uid="{99D0380C-E251-4A97-9DBA-E4E46AD7885D}">
      <text>
        <r>
          <rPr>
            <sz val="9"/>
            <color indexed="81"/>
            <rFont val="Verdana"/>
            <family val="2"/>
          </rPr>
          <t>Only if authorised AIFM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12" authorId="0" shapeId="0" xr:uid="{456C1094-CC48-4555-B1E0-F8BE3A1A8A7D}">
      <text>
        <r>
          <rPr>
            <sz val="9"/>
            <color indexed="81"/>
            <rFont val="Verdana"/>
            <family val="2"/>
          </rPr>
          <t>If multiple choice doesn't work, please activate the option
File &gt; Options &gt; Formulas &gt; Enable iteractive calculation</t>
        </r>
      </text>
    </comment>
    <comment ref="T14" authorId="0" shapeId="0" xr:uid="{75EF655F-47BF-4983-AC59-CAF50B7D44EE}">
      <text>
        <r>
          <rPr>
            <sz val="9"/>
            <color indexed="81"/>
            <rFont val="Verdana"/>
            <family val="2"/>
          </rPr>
          <t>Multiple choice allowed</t>
        </r>
      </text>
    </comment>
    <comment ref="T16" authorId="0" shapeId="0" xr:uid="{2A105FCD-85BD-4BE0-87F8-F9DCED2A2FF9}">
      <text>
        <r>
          <rPr>
            <sz val="9"/>
            <color indexed="81"/>
            <rFont val="Verdana"/>
            <family val="2"/>
          </rPr>
          <t>Multiple choice allowed</t>
        </r>
      </text>
    </comment>
    <comment ref="T21" authorId="0" shapeId="0" xr:uid="{EA074E82-C32A-4A8F-9ED4-C3D53BE34C62}">
      <text>
        <r>
          <rPr>
            <sz val="9"/>
            <color indexed="81"/>
            <rFont val="Verdana"/>
            <family val="2"/>
          </rPr>
          <t>Multiple choice allowed</t>
        </r>
      </text>
    </comment>
    <comment ref="N24" authorId="0" shapeId="0" xr:uid="{D3B8FAFB-54D3-4657-B2AA-B09C2DA5D922}">
      <text>
        <r>
          <rPr>
            <sz val="9"/>
            <color indexed="81"/>
            <rFont val="Verdana"/>
            <family val="2"/>
          </rPr>
          <t>As defined by Regulation (EU) 2016/1011</t>
        </r>
      </text>
    </comment>
    <comment ref="N28" authorId="0" shapeId="0" xr:uid="{BA2F3CF9-B96A-4B11-AEF1-CDA3C8A9D4DA}">
      <text>
        <r>
          <rPr>
            <sz val="9"/>
            <color indexed="81"/>
            <rFont val="Verdana"/>
            <family val="2"/>
          </rPr>
          <t>If yes, submit your request letter to the CSSF with the following: a) indication stating that the prospectus provisions describing the investment policy meet the requirements of Art. 1 of the Règlement Grand-ducal of 14 July 2010; and b) a written engagement that the fund will always comply with the provisions of the Règlement Grand-ducal of 14 July 2010.</t>
        </r>
      </text>
    </comment>
    <comment ref="N30" authorId="0" shapeId="0" xr:uid="{35ACF727-16A4-4514-BE1D-B6AAAC7C247C}">
      <text>
        <r>
          <rPr>
            <sz val="9"/>
            <color indexed="81"/>
            <rFont val="Verdana"/>
            <family val="2"/>
          </rPr>
          <t>As per Regulation (EU) 2015/2365</t>
        </r>
      </text>
    </comment>
    <comment ref="N32" authorId="0" shapeId="0" xr:uid="{CDB74FFA-F2BF-40C9-9097-318309FC038F}">
      <text>
        <r>
          <rPr>
            <sz val="9"/>
            <color indexed="81"/>
            <rFont val="Verdana"/>
            <family val="2"/>
          </rPr>
          <t>As per Regulation (EU) 648/2012 («EMIR»), amended by Regulation (EU) 2019/834</t>
        </r>
      </text>
    </comment>
    <comment ref="AA76" authorId="0" shapeId="0" xr:uid="{22CF017F-CA88-4EC0-BADD-FA078A34CAC5}">
      <text>
        <r>
          <rPr>
            <sz val="9"/>
            <color indexed="81"/>
            <rFont val="Tahoma"/>
            <family val="2"/>
          </rPr>
          <t>Is the benchmark/index fully compliant for use or in transition? UCIs are restricted to the use of the benchmarks/indexes that comply with the Benchmark Regulation or that are in the transitional period.</t>
        </r>
      </text>
    </comment>
    <comment ref="AD76" authorId="0" shapeId="0" xr:uid="{19CD8AB9-CF5C-4F97-8C61-39BCEEC3FEB7}">
      <text>
        <r>
          <rPr>
            <sz val="9"/>
            <color indexed="81"/>
            <rFont val="Tahoma"/>
            <family val="2"/>
          </rPr>
          <t>Choose the composition of the benchmark.
See the codification at the right in the benchmark legend.</t>
        </r>
      </text>
    </comment>
    <comment ref="S104" authorId="0" shapeId="0" xr:uid="{FD3FC598-F872-42F7-BC38-4417BD40A048}">
      <text>
        <r>
          <rPr>
            <sz val="9"/>
            <color indexed="81"/>
            <rFont val="Verdana"/>
            <family val="2"/>
          </rPr>
          <t>Information about policies on the integration of sustainability risks in the investment decision‐process has been published or will be published at the latest on the 10th of March 2021 on a website according to Article 3 of SFDR</t>
        </r>
      </text>
    </comment>
    <comment ref="S107" authorId="0" shapeId="0" xr:uid="{F77E08A5-2AF3-4AB1-B338-1C254B09C318}">
      <text>
        <r>
          <rPr>
            <sz val="9"/>
            <color indexed="81"/>
            <rFont val="Verdana"/>
            <family val="2"/>
          </rPr>
          <t>Information required according to Article 4 of SFDR related to adverse sustainability impacts has been published or will be published at the latest on the 10th of March 2021, or 30 June 2021 where Article 4 (3) or (4) is applicable, on a website</t>
        </r>
      </text>
    </comment>
    <comment ref="S112" authorId="0" shapeId="0" xr:uid="{27C1D00A-21C1-4023-B0D9-C9C296A2ADF2}">
      <text>
        <r>
          <rPr>
            <sz val="9"/>
            <color indexed="81"/>
            <rFont val="Verdana"/>
            <family val="2"/>
          </rPr>
          <t>The remuneration policy has been updated or will be updated at the latest on the 10th of March 2021 to include information on how this policy is consistent with the integration of sustainability risks and confirm that this information has been published or will be published at the latest on the 10th of March 2021on a website</t>
        </r>
      </text>
    </comment>
    <comment ref="S114" authorId="0" shapeId="0" xr:uid="{7E0D74A5-E00E-429D-AC6F-91611ECFE4FD}">
      <text>
        <r>
          <rPr>
            <sz val="9"/>
            <color indexed="81"/>
            <rFont val="Verdana"/>
            <family val="2"/>
          </rPr>
          <t>The risk management process (RMP) has been updated or will be updated at the latest on the 10th of March 2021 to integrate the sustainability risks</t>
        </r>
      </text>
    </comment>
    <comment ref="Q131" authorId="0" shapeId="0" xr:uid="{6E62DE28-7EC7-4E33-92F7-AE1A0A2F1726}">
      <text>
        <r>
          <rPr>
            <sz val="9"/>
            <color indexed="81"/>
            <rFont val="Verdana"/>
            <family val="2"/>
          </rPr>
          <t>Only if authorised AIFM</t>
        </r>
      </text>
    </comment>
    <comment ref="R135" authorId="0" shapeId="0" xr:uid="{1636037B-84E0-4256-A297-B935860C801A}">
      <text>
        <r>
          <rPr>
            <sz val="9"/>
            <color indexed="81"/>
            <rFont val="Verdana"/>
            <family val="2"/>
          </rPr>
          <t>Only if authorised AIFM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45" authorId="0" shapeId="0" xr:uid="{DF85DAA7-5088-4E7C-B225-A1BB6AAADD02}">
      <text>
        <r>
          <rPr>
            <sz val="9"/>
            <color indexed="81"/>
            <rFont val="Verdana"/>
            <family val="2"/>
          </rPr>
          <t>Existence of adequate monitoring procedures at investment vehicle level or IFM where relevant?</t>
        </r>
      </text>
    </comment>
    <comment ref="J45" authorId="0" shapeId="0" xr:uid="{479EE399-08B0-4AF1-8144-BE6C7E1AA7CA}">
      <text>
        <r>
          <rPr>
            <sz val="9"/>
            <color indexed="81"/>
            <rFont val="Verdana"/>
            <family val="2"/>
          </rPr>
          <t>Existence of adequate procedures and oversight arrangements (including initial and ongoing due diligence) in case of delegation at investment vehicle or IFM level where relevant</t>
        </r>
      </text>
    </comment>
    <comment ref="D47" authorId="0" shapeId="0" xr:uid="{8EF340A9-B67D-48C6-85CE-1B09C7878650}">
      <text>
        <r>
          <rPr>
            <i/>
            <sz val="9"/>
            <color indexed="10"/>
            <rFont val="Verdana"/>
            <family val="2"/>
          </rPr>
          <t>Please note that you should both notify the CSSF and ESMA:</t>
        </r>
        <r>
          <rPr>
            <i/>
            <sz val="9"/>
            <color indexed="81"/>
            <rFont val="Verdana"/>
            <family val="2"/>
          </rPr>
          <t xml:space="preserve">
-if you choose not to monitor the clearing thresholds for your sub-funds under management.
-for each sub-fund that exceeds at least one of the clearing thresholds or ceases to exceeds the clearing thresholds. 
You can notify the CSSF using the following link: 
</t>
        </r>
        <r>
          <rPr>
            <i/>
            <u/>
            <sz val="9"/>
            <color indexed="12"/>
            <rFont val="Verdana"/>
            <family val="2"/>
          </rPr>
          <t>https://emirctn.apps.cssf.lu/</t>
        </r>
        <r>
          <rPr>
            <i/>
            <sz val="9"/>
            <color indexed="81"/>
            <rFont val="Verdana"/>
            <family val="2"/>
          </rPr>
          <t xml:space="preserve">
You can notify ESMA using the following link: 
</t>
        </r>
        <r>
          <rPr>
            <i/>
            <u/>
            <sz val="9"/>
            <color indexed="12"/>
            <rFont val="Verdana"/>
            <family val="2"/>
          </rPr>
          <t>https://www.esma.europa.eu/policy-activities/post-trading/clearing-thresholds</t>
        </r>
        <r>
          <rPr>
            <i/>
            <sz val="9"/>
            <color indexed="81"/>
            <rFont val="Verdana"/>
            <family val="2"/>
          </rPr>
          <t xml:space="preserve">
</t>
        </r>
        <r>
          <rPr>
            <i/>
            <sz val="9"/>
            <color indexed="10"/>
            <rFont val="Verdana"/>
            <family val="2"/>
          </rPr>
          <t>In case you do not monitor the clearing thresholds, please note that the sub-funds under management will automatically qualify as FC+ or NFC+, depending on their qualification under EMIR, and be subject to the clearing obligation under article 4 of EMIR.</t>
        </r>
        <r>
          <rPr>
            <i/>
            <sz val="9"/>
            <color indexed="81"/>
            <rFont val="Verdana"/>
            <family val="2"/>
          </rPr>
          <t xml:space="preserve">
</t>
        </r>
        <r>
          <rPr>
            <i/>
            <sz val="9"/>
            <color indexed="12"/>
            <rFont val="Verdana"/>
            <family val="2"/>
          </rPr>
          <t xml:space="preserve">You can find additional information on the OTC clearing threshold calculation and notification under </t>
        </r>
        <r>
          <rPr>
            <i/>
            <u/>
            <sz val="9"/>
            <color indexed="12"/>
            <rFont val="Verdana"/>
            <family val="2"/>
          </rPr>
          <t>ESMA EMIR Q&amp;A OTC Q&amp;A 3 and 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4" authorId="0" shapeId="0" xr:uid="{2933C090-B5B2-46E9-9591-C86C1EC85687}">
      <text>
        <r>
          <rPr>
            <sz val="9"/>
            <color indexed="81"/>
            <rFont val="Tahoma"/>
            <family val="2"/>
          </rPr>
          <t>An “all-in” fee implies that only one compensation amount is paid out of the assets of the UCITS to a recipient (commonly the management company) who will afterwards pay the other service providers to the UCITS</t>
        </r>
      </text>
    </comment>
    <comment ref="C27" authorId="0" shapeId="0" xr:uid="{BF863F91-F0BF-41B5-9A47-48DE6BC87DC8}">
      <text>
        <r>
          <rPr>
            <sz val="9"/>
            <color indexed="81"/>
            <rFont val="Verdana"/>
            <family val="2"/>
          </rPr>
          <t>All other fees not mentioned above should be combined and described in Comments</t>
        </r>
      </text>
    </comment>
    <comment ref="Y57" authorId="0" shapeId="0" xr:uid="{DC95F5DC-CBDB-40FD-A482-C464D4A29DF0}">
      <text>
        <r>
          <rPr>
            <sz val="9"/>
            <color indexed="81"/>
            <rFont val="Tahoma"/>
            <family val="2"/>
          </rPr>
          <t>As a general principle, if a fund is managed in reference to a benchmark index and it employs a performance fee model based on a benchmark index, the two indices should be the same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K10" authorId="0" shapeId="0" xr:uid="{F8801299-D4D7-43A2-8228-2317D7F06300}">
      <text>
        <r>
          <rPr>
            <sz val="9"/>
            <color indexed="81"/>
            <rFont val="Verdana"/>
            <family val="2"/>
          </rPr>
          <t xml:space="preserve">For UCITS, please consider ESMA opinion on share classes (ESMA34-43-296) </t>
        </r>
      </text>
    </comment>
  </commentList>
</comments>
</file>

<file path=xl/sharedStrings.xml><?xml version="1.0" encoding="utf-8"?>
<sst xmlns="http://schemas.openxmlformats.org/spreadsheetml/2006/main" count="2183" uniqueCount="1483">
  <si>
    <t>Loi applicable</t>
  </si>
  <si>
    <t>*</t>
  </si>
  <si>
    <t>FCP</t>
  </si>
  <si>
    <t>SICAF</t>
  </si>
  <si>
    <t>SICAF auto-gérée</t>
  </si>
  <si>
    <t>SICAV</t>
  </si>
  <si>
    <t>SICAV auto-gérée</t>
  </si>
  <si>
    <t>Type du fonds</t>
  </si>
  <si>
    <t>Forme légale</t>
  </si>
  <si>
    <t>SA</t>
  </si>
  <si>
    <t>SE</t>
  </si>
  <si>
    <t>ISO 4217</t>
  </si>
  <si>
    <t>Name</t>
  </si>
  <si>
    <t>Currency</t>
  </si>
  <si>
    <t>NAV calculation frequency</t>
  </si>
  <si>
    <t>Expected launch date</t>
  </si>
  <si>
    <t>Governing law</t>
  </si>
  <si>
    <t>EUR - Euro</t>
  </si>
  <si>
    <t>AED - Dirham des émirats arabes unis</t>
  </si>
  <si>
    <t>AFN - Afghani</t>
  </si>
  <si>
    <t>ALL - Lek</t>
  </si>
  <si>
    <t>AMD - Dram arménien</t>
  </si>
  <si>
    <t>ANG - Florin des Antilles</t>
  </si>
  <si>
    <t>AOA - Kwanza</t>
  </si>
  <si>
    <t>ARS - Peso argentin</t>
  </si>
  <si>
    <t>AUD - Dollar australien</t>
  </si>
  <si>
    <t>AWG - Florin d'Aruba</t>
  </si>
  <si>
    <t>AZN - Manat</t>
  </si>
  <si>
    <t>BAM - Mark convertible</t>
  </si>
  <si>
    <t>BBD - Dollar de Barbade</t>
  </si>
  <si>
    <t>BDT - Taka</t>
  </si>
  <si>
    <t>BGN - Bulgarian Lev</t>
  </si>
  <si>
    <t>BHD - Dinar de Bahreïn</t>
  </si>
  <si>
    <t>BIF - Franc du Burundi</t>
  </si>
  <si>
    <t>BMD - Dollar des Bermudes</t>
  </si>
  <si>
    <t>BND - Dollar de Brunei</t>
  </si>
  <si>
    <t>BOB - Boliviano</t>
  </si>
  <si>
    <t>BRL - Real</t>
  </si>
  <si>
    <t>BSD - Dollar des Bahamas</t>
  </si>
  <si>
    <t>BWP - Pula</t>
  </si>
  <si>
    <t>BYR - Rouble bélorusse</t>
  </si>
  <si>
    <t>BZD - Dollar de Belize</t>
  </si>
  <si>
    <t>CAD - Dollar canadien</t>
  </si>
  <si>
    <t>CDF - Franc Congolais</t>
  </si>
  <si>
    <t>CHF - Franc suisse</t>
  </si>
  <si>
    <t>CLF - Unité d'investissement</t>
  </si>
  <si>
    <t>CLP - Peso chilien</t>
  </si>
  <si>
    <t>CNY - Yuan Ren-Min-Bi</t>
  </si>
  <si>
    <t>COU - Unidad de Valor Real</t>
  </si>
  <si>
    <t>CRC - Colon de Costa Rica</t>
  </si>
  <si>
    <t>CUP - Peso cubain</t>
  </si>
  <si>
    <t>CV - Escudo du Cap-Vert</t>
  </si>
  <si>
    <t>CYP - Livre cypriote</t>
  </si>
  <si>
    <t>CZK - Couronne tchèque</t>
  </si>
  <si>
    <t>DJF - Franc de Djibouti</t>
  </si>
  <si>
    <t>DKK - Couronne danoise</t>
  </si>
  <si>
    <t>DOP - Peso dominicain</t>
  </si>
  <si>
    <t>DZD - Dinar algérien</t>
  </si>
  <si>
    <t>EEK - Couronne estonienne</t>
  </si>
  <si>
    <t>EGP - Livre égyptienne</t>
  </si>
  <si>
    <t>ERN - Nakfa</t>
  </si>
  <si>
    <t>ETB - Birr éthiopien</t>
  </si>
  <si>
    <t>FJD - Dollar de Fidji</t>
  </si>
  <si>
    <t>FKP - Livre de Falkland</t>
  </si>
  <si>
    <t>GBP - Livre sterling</t>
  </si>
  <si>
    <t>GEL - Lari</t>
  </si>
  <si>
    <t>GHS - Ghana Cedi</t>
  </si>
  <si>
    <t>GIP - Livre de Gibraltar</t>
  </si>
  <si>
    <t>GMD - Dalasi</t>
  </si>
  <si>
    <t>GNF - Franc guinéen</t>
  </si>
  <si>
    <t>GTQ - Quetzal</t>
  </si>
  <si>
    <t>GWP - Peso de Guinée-Bissau</t>
  </si>
  <si>
    <t>GYD - Dollar de Guyane</t>
  </si>
  <si>
    <t>HKD - Dollar de Hong-Kong</t>
  </si>
  <si>
    <t>HNL - Lempira</t>
  </si>
  <si>
    <t>HRK - Kuna</t>
  </si>
  <si>
    <t>HTG - Gourde</t>
  </si>
  <si>
    <t>HUF - Forint</t>
  </si>
  <si>
    <t>IDR - Rupiah</t>
  </si>
  <si>
    <t>ILS - Nouveau israëli sheqel</t>
  </si>
  <si>
    <t>INR - Rhoupie indienne</t>
  </si>
  <si>
    <t>IQD - Dinar iraquien</t>
  </si>
  <si>
    <t>IRR - Rial iranien</t>
  </si>
  <si>
    <t>ISK - Couronne islandaise</t>
  </si>
  <si>
    <t>JMD - Dollar jamaïcain</t>
  </si>
  <si>
    <t>JOD - Dinar jordanien</t>
  </si>
  <si>
    <t>JPY - Yen</t>
  </si>
  <si>
    <t>KES - Shilling du Kenya</t>
  </si>
  <si>
    <t>KGS - Som</t>
  </si>
  <si>
    <t>KHR - Riel</t>
  </si>
  <si>
    <t>KMF - Franc des Comores</t>
  </si>
  <si>
    <t>KPW - Won de la Corée du Nord</t>
  </si>
  <si>
    <t>KRW - Won</t>
  </si>
  <si>
    <t>KWD - Dinar koweïtien</t>
  </si>
  <si>
    <t>KYD - Dollar des Iles Caïmans</t>
  </si>
  <si>
    <t>KZT - Tenge</t>
  </si>
  <si>
    <t>LAK - Kip</t>
  </si>
  <si>
    <t>LBP - Livre libanaise</t>
  </si>
  <si>
    <t>LKR - Roupie de Sri Lanka</t>
  </si>
  <si>
    <t>LRD - Dollar libérien</t>
  </si>
  <si>
    <t>LTL - Litas lituanien</t>
  </si>
  <si>
    <t>LVL - Lats letton</t>
  </si>
  <si>
    <t>LYD - Dinar libyen</t>
  </si>
  <si>
    <t>MAD - Dirham marocain</t>
  </si>
  <si>
    <t>MDL - Leu de Moldavie</t>
  </si>
  <si>
    <t>MGA - Malagasy Ariary</t>
  </si>
  <si>
    <t>MKD - Denar</t>
  </si>
  <si>
    <t>MM - Kyat</t>
  </si>
  <si>
    <t>MNT - Tugrik</t>
  </si>
  <si>
    <t>MOP - Pataca</t>
  </si>
  <si>
    <t>MRO - Ouguija</t>
  </si>
  <si>
    <t>MUR - Roupie de Maurice</t>
  </si>
  <si>
    <t>MVR - Rufiyaa</t>
  </si>
  <si>
    <t>MWK - Kwacha</t>
  </si>
  <si>
    <t>MXN - Peso mexicain</t>
  </si>
  <si>
    <t>MYR - Ringgit de Malaisie</t>
  </si>
  <si>
    <t>MZN - Metical</t>
  </si>
  <si>
    <t>NGN - Naira</t>
  </si>
  <si>
    <t>NIO - Cordoba Oro</t>
  </si>
  <si>
    <t>NOK - Couronne norvégienne</t>
  </si>
  <si>
    <t>NPR - Roupie du Népal</t>
  </si>
  <si>
    <t>NZD - Dollar néo-zélandais</t>
  </si>
  <si>
    <t>OMR - Rial Omani</t>
  </si>
  <si>
    <t>PAB - Balboa</t>
  </si>
  <si>
    <t>PEN - Nouveau Sol</t>
  </si>
  <si>
    <t>PGK - Kina</t>
  </si>
  <si>
    <t>PHP - Peso philippin</t>
  </si>
  <si>
    <t>PKR - Roupie du Pakistan</t>
  </si>
  <si>
    <t>PLN - Zloty</t>
  </si>
  <si>
    <t>PYG - Guarani</t>
  </si>
  <si>
    <t>QAR - Riyal du Qatar</t>
  </si>
  <si>
    <t>RSD - Dinar serbe</t>
  </si>
  <si>
    <t>RUB - Rouble russe</t>
  </si>
  <si>
    <t>RWF - Franc du Rwanda</t>
  </si>
  <si>
    <t>SAR - Riyal saoudien</t>
  </si>
  <si>
    <t>SBD - Dollar de Salomon</t>
  </si>
  <si>
    <t>SCR - Roupie des Seychelles</t>
  </si>
  <si>
    <t>SDG - Livre soudanaise</t>
  </si>
  <si>
    <t>SEK - Couronne suédoise</t>
  </si>
  <si>
    <t>SGD - Dollar de Singapour</t>
  </si>
  <si>
    <t>SHP - Livre de Sainte-Hélène</t>
  </si>
  <si>
    <t>SKK - Couronne slovaque</t>
  </si>
  <si>
    <t>SLL - Leone</t>
  </si>
  <si>
    <t>SOS - Shilling de Somalie</t>
  </si>
  <si>
    <t>SRD - Dollar de Surinam</t>
  </si>
  <si>
    <t>STD - Dobra</t>
  </si>
  <si>
    <t>SVC - Colon du El Salvador</t>
  </si>
  <si>
    <t>SYP - Livre syrienne</t>
  </si>
  <si>
    <t>SZL - Lilangeni</t>
  </si>
  <si>
    <t>THB - Baht</t>
  </si>
  <si>
    <t>TJS - Somoni</t>
  </si>
  <si>
    <t>TMM - Manat</t>
  </si>
  <si>
    <t>TND - Dinar tunisien</t>
  </si>
  <si>
    <t>TOP - Pa'anga</t>
  </si>
  <si>
    <t>TTD - Dollar de la Trinité et de Tobago</t>
  </si>
  <si>
    <t>TWD - Nouveau dollar de Taïwan</t>
  </si>
  <si>
    <t>TZS - Shilling de Tanzanie</t>
  </si>
  <si>
    <t>UAH - Hryvnia</t>
  </si>
  <si>
    <t>UGX - Shilling ougandais</t>
  </si>
  <si>
    <t>USD - Dollar des Etats-Unis</t>
  </si>
  <si>
    <t>UYU - Peso uruguayen</t>
  </si>
  <si>
    <t>UZS - Soum d'Ouzbékistan</t>
  </si>
  <si>
    <t>VEF - Bolivar Fuerte</t>
  </si>
  <si>
    <t>VND - Dong</t>
  </si>
  <si>
    <t>VUV - Vatu</t>
  </si>
  <si>
    <t>WST - Tala</t>
  </si>
  <si>
    <t>XAF - Franc CFA - BEAC</t>
  </si>
  <si>
    <t>XCD - Dollar des Caraïbes orientales</t>
  </si>
  <si>
    <t>XOF - Franc CFA - BCEAO</t>
  </si>
  <si>
    <t>XPF - Franc CFP</t>
  </si>
  <si>
    <t>YER - Riyal du Yémen</t>
  </si>
  <si>
    <t>ZAR - Rand</t>
  </si>
  <si>
    <t>ZWD - Dollar du Zimbabwe</t>
  </si>
  <si>
    <t>Daily</t>
  </si>
  <si>
    <t>Semi-weekly</t>
  </si>
  <si>
    <t>Semi-weekly and month-end</t>
  </si>
  <si>
    <t>Weekly</t>
  </si>
  <si>
    <t>Weekly and 1st day of month</t>
  </si>
  <si>
    <t>Weekly and month-end</t>
  </si>
  <si>
    <t>Semi-monthly</t>
  </si>
  <si>
    <t>Semi-monthly and month-end</t>
  </si>
  <si>
    <t>Start Date</t>
  </si>
  <si>
    <t>End Date</t>
  </si>
  <si>
    <t>(dd/mm/yyyy)</t>
  </si>
  <si>
    <t>Master/Feeder structure</t>
  </si>
  <si>
    <t>Master</t>
  </si>
  <si>
    <t>Feeder</t>
  </si>
  <si>
    <t>Not applicable</t>
  </si>
  <si>
    <t>Redemption frequency</t>
  </si>
  <si>
    <t>Entity</t>
  </si>
  <si>
    <t>Address - Country</t>
  </si>
  <si>
    <t>Country</t>
  </si>
  <si>
    <t>Afghanistan</t>
  </si>
  <si>
    <t>Albania</t>
  </si>
  <si>
    <t>Algeria</t>
  </si>
  <si>
    <t>Andorra</t>
  </si>
  <si>
    <t>Angola</t>
  </si>
  <si>
    <t>Anguilla</t>
  </si>
  <si>
    <t>Antigua &amp; Barbuda</t>
  </si>
  <si>
    <t>Argentina</t>
  </si>
  <si>
    <t>Armenia</t>
  </si>
  <si>
    <t>Australia</t>
  </si>
  <si>
    <t>Austria</t>
  </si>
  <si>
    <t>Azerbaijan</t>
  </si>
  <si>
    <t>Bahamas</t>
  </si>
  <si>
    <t>Bahrain</t>
  </si>
  <si>
    <t>Bangladesh</t>
  </si>
  <si>
    <t>Barbados</t>
  </si>
  <si>
    <t>Belarus</t>
  </si>
  <si>
    <t>Belgium</t>
  </si>
  <si>
    <t>Belize</t>
  </si>
  <si>
    <t>Benin</t>
  </si>
  <si>
    <t>Bermuda</t>
  </si>
  <si>
    <t>Bhutan</t>
  </si>
  <si>
    <t>Bolivia</t>
  </si>
  <si>
    <t>Bosnia &amp; Herzegovina</t>
  </si>
  <si>
    <t>Botswana</t>
  </si>
  <si>
    <t>Brazil</t>
  </si>
  <si>
    <t>Brunei Darussalam</t>
  </si>
  <si>
    <t>Bulgaria</t>
  </si>
  <si>
    <t>Burkina Faso</t>
  </si>
  <si>
    <t>Burundi</t>
  </si>
  <si>
    <t>Cambodia</t>
  </si>
  <si>
    <t>Canada</t>
  </si>
  <si>
    <t>Cape Verde</t>
  </si>
  <si>
    <t>Cayman Islands</t>
  </si>
  <si>
    <t>Central African Republic</t>
  </si>
  <si>
    <t>Chad</t>
  </si>
  <si>
    <t>Chile</t>
  </si>
  <si>
    <t>China</t>
  </si>
  <si>
    <t>China - Hong Kong / Macau</t>
  </si>
  <si>
    <t>Colombia</t>
  </si>
  <si>
    <t>Comoros</t>
  </si>
  <si>
    <t>Congo</t>
  </si>
  <si>
    <t>Congo, Democratic Republic of (DRC)</t>
  </si>
  <si>
    <t>Costa Rica</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</si>
  <si>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</si>
  <si>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</si>
  <si>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</si>
  <si>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</si>
  <si>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</si>
  <si>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</si>
  <si>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</si>
  <si>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</si>
  <si>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</si>
  <si>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</si>
  <si>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</si>
  <si>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</si>
  <si>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</si>
  <si>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</si>
  <si>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</si>
  <si>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</si>
  <si>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</si>
  <si>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</si>
  <si>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French Guiana</t>
  </si>
  <si>
    <t>Gabon</t>
  </si>
  <si>
    <t>Gambia, Republic of The</t>
  </si>
  <si>
    <t>Georgia</t>
  </si>
  <si>
    <t>Germany</t>
  </si>
  <si>
    <t>Ghana</t>
  </si>
  <si>
    <t>Great Britain</t>
  </si>
  <si>
    <t>Greece</t>
  </si>
  <si>
    <t>Grenada</t>
  </si>
  <si>
    <t>Guadeloupe</t>
  </si>
  <si>
    <t>Guatemala</t>
  </si>
  <si>
    <t>Guinea</t>
  </si>
  <si>
    <t>Guinea-Bissau</t>
  </si>
  <si>
    <t>Guyana</t>
  </si>
  <si>
    <t>Haiti</t>
  </si>
  <si>
    <t>Honduras</t>
  </si>
  <si>
    <t>Hungary</t>
  </si>
  <si>
    <t>Iceland</t>
  </si>
  <si>
    <t>India</t>
  </si>
  <si>
    <t>Indonesia</t>
  </si>
  <si>
    <t>Iran</t>
  </si>
  <si>
    <t>Iraq</t>
  </si>
  <si>
    <t>Israel and the Occupied Territories</t>
  </si>
  <si>
    <t>Italy</t>
  </si>
  <si>
    <t>Ivory Coast (Cote d'Ivoire)</t>
  </si>
  <si>
    <t>Jamaica</t>
  </si>
  <si>
    <t>Japan</t>
  </si>
  <si>
    <t>Jordan</t>
  </si>
  <si>
    <t>Kazakhstan</t>
  </si>
  <si>
    <t>Kenya</t>
  </si>
  <si>
    <t>Korea, Democratic Republic of (North Korea)</t>
  </si>
  <si>
    <t>Korea, Republic of (South Korea)</t>
  </si>
  <si>
    <t>Kuwait</t>
  </si>
  <si>
    <t>Kyrgyz Republic (Kyrgyzstan)</t>
  </si>
  <si>
    <t>Laos</t>
  </si>
  <si>
    <t>Latvia</t>
  </si>
  <si>
    <t>Lebanon</t>
  </si>
  <si>
    <t>Lesotho</t>
  </si>
  <si>
    <t>Liberia</t>
  </si>
  <si>
    <t>Libya</t>
  </si>
  <si>
    <t>Liechtenstein</t>
  </si>
  <si>
    <t>Lithuania</t>
  </si>
  <si>
    <t>Luxembourg</t>
  </si>
  <si>
    <t>Madagascar</t>
  </si>
  <si>
    <t>Malawi</t>
  </si>
  <si>
    <t>Malaysia</t>
  </si>
  <si>
    <t>Maldives</t>
  </si>
  <si>
    <t>Mali</t>
  </si>
  <si>
    <t>Malta</t>
  </si>
  <si>
    <t>Martinique</t>
  </si>
  <si>
    <t>Mauritania</t>
  </si>
  <si>
    <t>Mauritius</t>
  </si>
  <si>
    <t>Mayotte</t>
  </si>
  <si>
    <t>Mexico</t>
  </si>
  <si>
    <t>Moldova, Republic of</t>
  </si>
  <si>
    <t>Monaco</t>
  </si>
  <si>
    <t>Mongolia</t>
  </si>
  <si>
    <t>Montenegro</t>
  </si>
  <si>
    <t>Montserrat</t>
  </si>
  <si>
    <t>Morocco</t>
  </si>
  <si>
    <t>Mozambique</t>
  </si>
  <si>
    <t>Myanmar/Burma</t>
  </si>
  <si>
    <t>Namibia</t>
  </si>
  <si>
    <t>Nepal</t>
  </si>
  <si>
    <t>New Zealand</t>
  </si>
  <si>
    <t>Nicaragua</t>
  </si>
  <si>
    <t>Niger</t>
  </si>
  <si>
    <t>Nigeria</t>
  </si>
  <si>
    <t>North Macedonia, Republic of</t>
  </si>
  <si>
    <t>Norway</t>
  </si>
  <si>
    <t>Oman</t>
  </si>
  <si>
    <t>Pakistan</t>
  </si>
  <si>
    <t>Panama</t>
  </si>
  <si>
    <t>Papua New Guinea</t>
  </si>
  <si>
    <t>Paraguay</t>
  </si>
  <si>
    <t>Peru</t>
  </si>
  <si>
    <t>Philippines</t>
  </si>
  <si>
    <t>Poland</t>
  </si>
  <si>
    <t>Portugal</t>
  </si>
  <si>
    <t>Puerto Rico</t>
  </si>
  <si>
    <t>Qatar</t>
  </si>
  <si>
    <t>Reunion</t>
  </si>
  <si>
    <t>Romania</t>
  </si>
  <si>
    <t>Russian Federation</t>
  </si>
  <si>
    <t>Rwanda</t>
  </si>
  <si>
    <t>Saint Kitts and Nevis</t>
  </si>
  <si>
    <t>Saint Lucia</t>
  </si>
  <si>
    <t>Saint Vincent and the Grenadines</t>
  </si>
  <si>
    <t>Samoa</t>
  </si>
  <si>
    <t>Sao Tome and Principe</t>
  </si>
  <si>
    <t>Saudi Arabia</t>
  </si>
  <si>
    <t>Senegal</t>
  </si>
  <si>
    <t>Serbia</t>
  </si>
  <si>
    <t>Seychelles</t>
  </si>
  <si>
    <t>Sierra Leone</t>
  </si>
  <si>
    <t>Singapore</t>
  </si>
  <si>
    <t>Slovak Republic (Slovakia)</t>
  </si>
  <si>
    <t>Slovenia</t>
  </si>
  <si>
    <t>Solomon Islands</t>
  </si>
  <si>
    <t>Somalia</t>
  </si>
  <si>
    <t>South Africa</t>
  </si>
  <si>
    <t>South Sudan</t>
  </si>
  <si>
    <t>Spain</t>
  </si>
  <si>
    <t>Sri Lanka</t>
  </si>
  <si>
    <t>Sudan</t>
  </si>
  <si>
    <t>Suriname</t>
  </si>
  <si>
    <t>Sweden</t>
  </si>
  <si>
    <t>Switzerland</t>
  </si>
  <si>
    <t>Syria</t>
  </si>
  <si>
    <t>Tajikistan</t>
  </si>
  <si>
    <t>Tanzania</t>
  </si>
  <si>
    <t>Thailand</t>
  </si>
  <si>
    <t>Netherlands</t>
  </si>
  <si>
    <t>Timor Leste</t>
  </si>
  <si>
    <t>Togo</t>
  </si>
  <si>
    <t>Trinidad &amp; Tobago</t>
  </si>
  <si>
    <t>Tunisia</t>
  </si>
  <si>
    <t>Turkey</t>
  </si>
  <si>
    <t>Turkmenistan</t>
  </si>
  <si>
    <t>Turks &amp; Caicos Islands</t>
  </si>
  <si>
    <t>Uganda</t>
  </si>
  <si>
    <t>Ukraine</t>
  </si>
  <si>
    <t>United Arab Emirates</t>
  </si>
  <si>
    <t>United States of America (USA)</t>
  </si>
  <si>
    <t>Uruguay</t>
  </si>
  <si>
    <t>Uzbekistan</t>
  </si>
  <si>
    <t>Venezuela</t>
  </si>
  <si>
    <t>Vietnam</t>
  </si>
  <si>
    <t>Virgin Islands (UK)</t>
  </si>
  <si>
    <t>Virgin Islands (US)</t>
  </si>
  <si>
    <t>Yemen</t>
  </si>
  <si>
    <t>Zambia</t>
  </si>
  <si>
    <t>Zimbabwe</t>
  </si>
  <si>
    <t>Distribution</t>
  </si>
  <si>
    <t>Targeted investors</t>
  </si>
  <si>
    <t>Institutional investors for own account</t>
  </si>
  <si>
    <t>Institutional investors on behalf of retail investors</t>
  </si>
  <si>
    <t>Pension funds investors</t>
  </si>
  <si>
    <t>Retail investors</t>
  </si>
  <si>
    <t xml:space="preserve">- - - </t>
  </si>
  <si>
    <t>The governing body of the fund acting collectively</t>
  </si>
  <si>
    <t>A member of the governing body of the fund</t>
  </si>
  <si>
    <t>Address - Street &amp; N°</t>
  </si>
  <si>
    <t>AML/CFT - 1</t>
  </si>
  <si>
    <t>AML/CFT - 2</t>
  </si>
  <si>
    <t>A third party</t>
  </si>
  <si>
    <t>Investment policy</t>
  </si>
  <si>
    <t>Type of UCITS</t>
  </si>
  <si>
    <t>Specific investment countries</t>
  </si>
  <si>
    <t>Specific investment regions</t>
  </si>
  <si>
    <t>Specific investment sectors</t>
  </si>
  <si>
    <t>Specific investment currencies</t>
  </si>
  <si>
    <t>Overall description of investment policy</t>
  </si>
  <si>
    <t>Equity</t>
  </si>
  <si>
    <t>Fixed income</t>
  </si>
  <si>
    <t>Mixed equity / fixed income</t>
  </si>
  <si>
    <t>MMF (Regulation (EU) 2017/1131)</t>
  </si>
  <si>
    <t>Targeted asset classes</t>
  </si>
  <si>
    <t>Possible specific asset classes</t>
  </si>
  <si>
    <t>Commodities (including ETC)</t>
  </si>
  <si>
    <t>Contingent Convertible Bonds</t>
  </si>
  <si>
    <t>Delta One Securities</t>
  </si>
  <si>
    <t>Distressed Securities</t>
  </si>
  <si>
    <t>Perpetual Bonds</t>
  </si>
  <si>
    <t>Global exposure calculation method</t>
  </si>
  <si>
    <t>Absolute VaR</t>
  </si>
  <si>
    <t>Commitment</t>
  </si>
  <si>
    <t>Relative VaR</t>
  </si>
  <si>
    <t>Justify selection of calculation method</t>
  </si>
  <si>
    <t>General</t>
  </si>
  <si>
    <t>Types of Fees</t>
  </si>
  <si>
    <t>Investment management fees</t>
  </si>
  <si>
    <t>Investment advisory fees</t>
  </si>
  <si>
    <t>Administration fees</t>
  </si>
  <si>
    <t>Management company fees</t>
  </si>
  <si>
    <t>Depositary fees</t>
  </si>
  <si>
    <t>Audit fees</t>
  </si>
  <si>
    <t>Distribution fees</t>
  </si>
  <si>
    <t>Fun's directors fees and other similar fees</t>
  </si>
  <si>
    <t>Other</t>
  </si>
  <si>
    <t>Calculation method</t>
  </si>
  <si>
    <t>Set to</t>
  </si>
  <si>
    <t>Minimum</t>
  </si>
  <si>
    <t>Maximum</t>
  </si>
  <si>
    <t>Values</t>
  </si>
  <si>
    <t>% of the NAV</t>
  </si>
  <si>
    <t>AED</t>
  </si>
  <si>
    <t>AFN</t>
  </si>
  <si>
    <t>ALL</t>
  </si>
  <si>
    <t>AMD</t>
  </si>
  <si>
    <t>ANG</t>
  </si>
  <si>
    <t>AOA</t>
  </si>
  <si>
    <t>ARS</t>
  </si>
  <si>
    <t>AUD</t>
  </si>
  <si>
    <t>AWG</t>
  </si>
  <si>
    <t>AZN</t>
  </si>
  <si>
    <t>BAM</t>
  </si>
  <si>
    <t>BBD</t>
  </si>
  <si>
    <t>BDT</t>
  </si>
  <si>
    <t>BGN</t>
  </si>
  <si>
    <t>BHD</t>
  </si>
  <si>
    <t>BIF</t>
  </si>
  <si>
    <t>BMD</t>
  </si>
  <si>
    <t>BND</t>
  </si>
  <si>
    <t>BOB</t>
  </si>
  <si>
    <t>BRL</t>
  </si>
  <si>
    <t>BSD</t>
  </si>
  <si>
    <t>BWP</t>
  </si>
  <si>
    <t>BYR</t>
  </si>
  <si>
    <t>BZD</t>
  </si>
  <si>
    <t>CAD</t>
  </si>
  <si>
    <t>CDF</t>
  </si>
  <si>
    <t>CHF</t>
  </si>
  <si>
    <t>CLF</t>
  </si>
  <si>
    <t>CLP</t>
  </si>
  <si>
    <t>CNY</t>
  </si>
  <si>
    <t>COP</t>
  </si>
  <si>
    <t>COU</t>
  </si>
  <si>
    <t>CRC</t>
  </si>
  <si>
    <t>CUP</t>
  </si>
  <si>
    <t xml:space="preserve">CV </t>
  </si>
  <si>
    <t>CYP</t>
  </si>
  <si>
    <t>CZK</t>
  </si>
  <si>
    <t>DJF</t>
  </si>
  <si>
    <t>DKK</t>
  </si>
  <si>
    <t>DOP</t>
  </si>
  <si>
    <t>DZD</t>
  </si>
  <si>
    <t>EEK</t>
  </si>
  <si>
    <t>EGP</t>
  </si>
  <si>
    <t>ERN</t>
  </si>
  <si>
    <t>ETB</t>
  </si>
  <si>
    <t>EUR</t>
  </si>
  <si>
    <t>FJD</t>
  </si>
  <si>
    <t>FKP</t>
  </si>
  <si>
    <t>GBP</t>
  </si>
  <si>
    <t>GEL</t>
  </si>
  <si>
    <t>GHS</t>
  </si>
  <si>
    <t>GIP</t>
  </si>
  <si>
    <t>GMD</t>
  </si>
  <si>
    <t>GNF</t>
  </si>
  <si>
    <t>GTQ</t>
  </si>
  <si>
    <t>GWP</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</si>
  <si>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</si>
  <si>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</si>
  <si>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</si>
  <si>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</si>
  <si>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</si>
  <si>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</si>
  <si>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</si>
  <si>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</si>
  <si>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</si>
  <si>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</si>
  <si>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</si>
  <si>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</si>
  <si>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</si>
  <si>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</si>
  <si>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</si>
  <si>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</si>
  <si>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</si>
  <si>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</si>
  <si>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</si>
  <si>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</si>
  <si>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</si>
  <si>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</si>
  <si>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</si>
  <si>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</si>
  <si>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</si>
  <si>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</si>
  <si>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</si>
  <si>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</si>
  <si>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LTL</t>
  </si>
  <si>
    <t>LVL</t>
  </si>
  <si>
    <t>LYD</t>
  </si>
  <si>
    <t>MAD</t>
  </si>
  <si>
    <t>MDL</t>
  </si>
  <si>
    <t>MGA</t>
  </si>
  <si>
    <t>MKD</t>
  </si>
  <si>
    <t xml:space="preserve">MM </t>
  </si>
  <si>
    <t>MNT</t>
  </si>
  <si>
    <t>MOP</t>
  </si>
  <si>
    <t>MRO</t>
  </si>
  <si>
    <t>MUR</t>
  </si>
  <si>
    <t>MVR</t>
  </si>
  <si>
    <t>MWK</t>
  </si>
  <si>
    <t>MXN</t>
  </si>
  <si>
    <t>MYR</t>
  </si>
  <si>
    <t>MZN</t>
  </si>
  <si>
    <t>NGN</t>
  </si>
  <si>
    <t>NIO</t>
  </si>
  <si>
    <t>NOK</t>
  </si>
  <si>
    <t>NPR</t>
  </si>
  <si>
    <t>NZD</t>
  </si>
  <si>
    <t>OMR</t>
  </si>
  <si>
    <t>PAB</t>
  </si>
  <si>
    <t>PEN</t>
  </si>
  <si>
    <t>PGK</t>
  </si>
  <si>
    <t>PHP</t>
  </si>
  <si>
    <t>PKR</t>
  </si>
  <si>
    <t>PLN</t>
  </si>
  <si>
    <t>PYG</t>
  </si>
  <si>
    <t>QAR</t>
  </si>
  <si>
    <t>RSD</t>
  </si>
  <si>
    <t>RUB</t>
  </si>
  <si>
    <t>RWF</t>
  </si>
  <si>
    <t>SAR</t>
  </si>
  <si>
    <t>SBD</t>
  </si>
  <si>
    <t>SCR</t>
  </si>
  <si>
    <t>SDG</t>
  </si>
  <si>
    <t>SEK</t>
  </si>
  <si>
    <t>SGD</t>
  </si>
  <si>
    <t>SHP</t>
  </si>
  <si>
    <t>SKK</t>
  </si>
  <si>
    <t>SLL</t>
  </si>
  <si>
    <t>SOS</t>
  </si>
  <si>
    <t>SRD</t>
  </si>
  <si>
    <t>STD</t>
  </si>
  <si>
    <t>SVC</t>
  </si>
  <si>
    <t>SYP</t>
  </si>
  <si>
    <t>SZL</t>
  </si>
  <si>
    <t>THB</t>
  </si>
  <si>
    <t>TJS</t>
  </si>
  <si>
    <t>TMM</t>
  </si>
  <si>
    <t>TND</t>
  </si>
  <si>
    <t>TOP</t>
  </si>
  <si>
    <t>TTD</t>
  </si>
  <si>
    <t>TWD</t>
  </si>
  <si>
    <t>TZS</t>
  </si>
  <si>
    <t>UAH</t>
  </si>
  <si>
    <t>UGX</t>
  </si>
  <si>
    <t>USD</t>
  </si>
  <si>
    <t>UYU</t>
  </si>
  <si>
    <t>UZS</t>
  </si>
  <si>
    <t>VEF</t>
  </si>
  <si>
    <t>VND</t>
  </si>
  <si>
    <t>VUV</t>
  </si>
  <si>
    <t>WST</t>
  </si>
  <si>
    <t>XAF</t>
  </si>
  <si>
    <t>XCD</t>
  </si>
  <si>
    <t>XOF</t>
  </si>
  <si>
    <t>XPF</t>
  </si>
  <si>
    <t>YER</t>
  </si>
  <si>
    <t>ZAR</t>
  </si>
  <si>
    <t>ZWD</t>
  </si>
  <si>
    <t>Payment frequency</t>
  </si>
  <si>
    <t>Monthly</t>
  </si>
  <si>
    <t>Annually</t>
  </si>
  <si>
    <t>Semi-annually</t>
  </si>
  <si>
    <t>Calculation method2</t>
  </si>
  <si>
    <t>Standard</t>
  </si>
  <si>
    <t>Values2</t>
  </si>
  <si>
    <t>Method</t>
  </si>
  <si>
    <t>Frequency</t>
  </si>
  <si>
    <t>Series of shares</t>
  </si>
  <si>
    <t>Equalisation credit - Depreciation deposit</t>
  </si>
  <si>
    <t>Equalisation credit - Contingent liquidation</t>
  </si>
  <si>
    <t>Payement frequency</t>
  </si>
  <si>
    <t>SRRI of class value</t>
  </si>
  <si>
    <t>Dividend policy</t>
  </si>
  <si>
    <t>Documents</t>
  </si>
  <si>
    <t>Expected initial subscription period</t>
  </si>
  <si>
    <t>Share class name</t>
  </si>
  <si>
    <t>NB Shared Classes</t>
  </si>
  <si>
    <t>Capitalisation</t>
  </si>
  <si>
    <t>Y/N</t>
  </si>
  <si>
    <t>Yes</t>
  </si>
  <si>
    <t>No</t>
  </si>
  <si>
    <t>Region</t>
  </si>
  <si>
    <t>Africa</t>
  </si>
  <si>
    <t>Asia</t>
  </si>
  <si>
    <t>Europe</t>
  </si>
  <si>
    <t>North America</t>
  </si>
  <si>
    <t>South America</t>
  </si>
  <si>
    <t>Oceania</t>
  </si>
  <si>
    <t>Emerging countries</t>
  </si>
  <si>
    <t>Structured product</t>
  </si>
  <si>
    <t>Fees</t>
  </si>
  <si>
    <t>Type de personne</t>
  </si>
  <si>
    <t>Legal person</t>
  </si>
  <si>
    <t>Natural person</t>
  </si>
  <si>
    <t>Known by CSSF</t>
  </si>
  <si>
    <t>Branch</t>
  </si>
  <si>
    <t>Description</t>
  </si>
  <si>
    <t>Value</t>
  </si>
  <si>
    <t>Form of sub-fund</t>
  </si>
  <si>
    <t>Type of delegation</t>
  </si>
  <si>
    <t>Alternative strategies</t>
  </si>
  <si>
    <t>Complex</t>
  </si>
  <si>
    <t>Portfolio Manager</t>
  </si>
  <si>
    <t>Algorithmic/Systematic Trading</t>
  </si>
  <si>
    <t>Fund of funds</t>
  </si>
  <si>
    <t>Fund of hedge funds</t>
  </si>
  <si>
    <t>Index tracker</t>
  </si>
  <si>
    <t>Microfinance</t>
  </si>
  <si>
    <t>Management company</t>
  </si>
  <si>
    <t xml:space="preserve">   Master</t>
  </si>
  <si>
    <t xml:space="preserve">   General</t>
  </si>
  <si>
    <t xml:space="preserve">   AML/CFT</t>
  </si>
  <si>
    <t>Fast track</t>
  </si>
  <si>
    <t>Benchmark name</t>
  </si>
  <si>
    <t>Subscription fees</t>
  </si>
  <si>
    <t>Conversion fees</t>
  </si>
  <si>
    <t>Redemption fees</t>
  </si>
  <si>
    <t>C</t>
  </si>
  <si>
    <t>LUX</t>
  </si>
  <si>
    <t>BEL</t>
  </si>
  <si>
    <t>FRA</t>
  </si>
  <si>
    <t>DEU</t>
  </si>
  <si>
    <t>AFG</t>
  </si>
  <si>
    <t>AGO</t>
  </si>
  <si>
    <t>AIA</t>
  </si>
  <si>
    <t>ALB</t>
  </si>
  <si>
    <t>AND</t>
  </si>
  <si>
    <t>ARE</t>
  </si>
  <si>
    <t>ARG</t>
  </si>
  <si>
    <t>ARM</t>
  </si>
  <si>
    <t>ATG</t>
  </si>
  <si>
    <t>AUS</t>
  </si>
  <si>
    <t>AUT</t>
  </si>
  <si>
    <t>AZE</t>
  </si>
  <si>
    <t>BDI</t>
  </si>
  <si>
    <t>BEN</t>
  </si>
  <si>
    <t>BFA</t>
  </si>
  <si>
    <t>BGD</t>
  </si>
  <si>
    <t>BGR</t>
  </si>
  <si>
    <t>BHR</t>
  </si>
  <si>
    <t>BHS</t>
  </si>
  <si>
    <t>BIH</t>
  </si>
  <si>
    <t>BLR</t>
  </si>
  <si>
    <t>BLZ</t>
  </si>
  <si>
    <t>BMU</t>
  </si>
  <si>
    <t>BOL</t>
  </si>
  <si>
    <t>BRA</t>
  </si>
  <si>
    <t>BRB</t>
  </si>
  <si>
    <t>BRN</t>
  </si>
  <si>
    <t>BTN</t>
  </si>
  <si>
    <t>BWA</t>
  </si>
  <si>
    <t>CAF</t>
  </si>
  <si>
    <t>CAN</t>
  </si>
  <si>
    <t>CHE</t>
  </si>
  <si>
    <t>CHL</t>
  </si>
  <si>
    <t>CHN</t>
  </si>
  <si>
    <t>CIV</t>
  </si>
  <si>
    <t>COD</t>
  </si>
  <si>
    <t>COG</t>
  </si>
  <si>
    <t>COL</t>
  </si>
  <si>
    <t>COM</t>
  </si>
  <si>
    <t>CPV</t>
  </si>
  <si>
    <t>CRI</t>
  </si>
  <si>
    <t>CUB</t>
  </si>
  <si>
    <t>CYM</t>
  </si>
  <si>
    <t>CZE</t>
  </si>
  <si>
    <t>DJI</t>
  </si>
  <si>
    <t>DMA</t>
  </si>
  <si>
    <t>DNK</t>
  </si>
  <si>
    <t>DOM</t>
  </si>
  <si>
    <t>DZA</t>
  </si>
  <si>
    <t>ECU</t>
  </si>
  <si>
    <t>EGY</t>
  </si>
  <si>
    <t>ERI</t>
  </si>
  <si>
    <t>ESP</t>
  </si>
  <si>
    <t>EST</t>
  </si>
  <si>
    <t>ETH</t>
  </si>
  <si>
    <t>FIN</t>
  </si>
  <si>
    <t>FJI</t>
  </si>
  <si>
    <t>GAB</t>
  </si>
  <si>
    <t>GBR</t>
  </si>
  <si>
    <t>GEO</t>
  </si>
  <si>
    <t>GHA</t>
  </si>
  <si>
    <t>GIN</t>
  </si>
  <si>
    <t>GLP</t>
  </si>
  <si>
    <t>GMB</t>
  </si>
  <si>
    <t>GNB</t>
  </si>
  <si>
    <t>GNQ</t>
  </si>
  <si>
    <t>GRC</t>
  </si>
  <si>
    <t>GRD</t>
  </si>
  <si>
    <t>GTM</t>
  </si>
  <si>
    <t>GUF</t>
  </si>
  <si>
    <t>GUY</t>
  </si>
  <si>
    <t>HKG</t>
  </si>
  <si>
    <t>HND</t>
  </si>
  <si>
    <t>HRV</t>
  </si>
  <si>
    <t>HTI</t>
  </si>
  <si>
    <t>HUN</t>
  </si>
  <si>
    <t>IDN</t>
  </si>
  <si>
    <t>IND</t>
  </si>
  <si>
    <t>IRN</t>
  </si>
  <si>
    <t>IRQ</t>
  </si>
  <si>
    <t>ISL</t>
  </si>
  <si>
    <t>ISR</t>
  </si>
  <si>
    <t>ITA</t>
  </si>
  <si>
    <t>JAM</t>
  </si>
  <si>
    <t>JOR</t>
  </si>
  <si>
    <t>JPN</t>
  </si>
  <si>
    <t>KAZ</t>
  </si>
  <si>
    <t>KEN</t>
  </si>
  <si>
    <t>KGZ</t>
  </si>
  <si>
    <t>KHM</t>
  </si>
  <si>
    <t>KNA</t>
  </si>
  <si>
    <t>KOR</t>
  </si>
  <si>
    <t>KWT</t>
  </si>
  <si>
    <t>LAO</t>
  </si>
  <si>
    <t>LBN</t>
  </si>
  <si>
    <t>LBR</t>
  </si>
  <si>
    <t>LBY</t>
  </si>
  <si>
    <t>LCA</t>
  </si>
  <si>
    <t>LIE</t>
  </si>
  <si>
    <t>LKA</t>
  </si>
  <si>
    <t>LSO</t>
  </si>
  <si>
    <t>LTU</t>
  </si>
  <si>
    <t>LVA</t>
  </si>
  <si>
    <t>MAR</t>
  </si>
  <si>
    <t>MCO</t>
  </si>
  <si>
    <t>MDA</t>
  </si>
  <si>
    <t>MDG</t>
  </si>
  <si>
    <t>MDV</t>
  </si>
  <si>
    <t>MEX</t>
  </si>
  <si>
    <t>MLI</t>
  </si>
  <si>
    <t>MLT</t>
  </si>
  <si>
    <t>MMR</t>
  </si>
  <si>
    <t>MNE</t>
  </si>
  <si>
    <t>MNG</t>
  </si>
  <si>
    <t>MOZ</t>
  </si>
  <si>
    <t>MRT</t>
  </si>
  <si>
    <t>MSR</t>
  </si>
  <si>
    <t>MTQ</t>
  </si>
  <si>
    <t>MUS</t>
  </si>
  <si>
    <t>MWI</t>
  </si>
  <si>
    <t>MYS</t>
  </si>
  <si>
    <t>MYT</t>
  </si>
  <si>
    <t>NAM</t>
  </si>
  <si>
    <t>NER</t>
  </si>
  <si>
    <t>NGA</t>
  </si>
  <si>
    <t>NIC</t>
  </si>
  <si>
    <t>NLD</t>
  </si>
  <si>
    <t>NOR</t>
  </si>
  <si>
    <t>NPL</t>
  </si>
  <si>
    <t>NZL</t>
  </si>
  <si>
    <t>OMN</t>
  </si>
  <si>
    <t>PAK</t>
  </si>
  <si>
    <t>PAN</t>
  </si>
  <si>
    <t>PER</t>
  </si>
  <si>
    <t>PHL</t>
  </si>
  <si>
    <t>PNG</t>
  </si>
  <si>
    <t>POL</t>
  </si>
  <si>
    <t>PRI</t>
  </si>
  <si>
    <t>PRK</t>
  </si>
  <si>
    <t>PRT</t>
  </si>
  <si>
    <t>PRY</t>
  </si>
  <si>
    <t>QAT</t>
  </si>
  <si>
    <t>REU</t>
  </si>
  <si>
    <t>ROU</t>
  </si>
  <si>
    <t>RUS</t>
  </si>
  <si>
    <t>RWA</t>
  </si>
  <si>
    <t>SAU</t>
  </si>
  <si>
    <t>SDN</t>
  </si>
  <si>
    <t>SEN</t>
  </si>
  <si>
    <t>SGP</t>
  </si>
  <si>
    <t>SLB</t>
  </si>
  <si>
    <t>SLE</t>
  </si>
  <si>
    <t>SLV</t>
  </si>
  <si>
    <t>SOM</t>
  </si>
  <si>
    <t>SRB</t>
  </si>
  <si>
    <t>SSD</t>
  </si>
  <si>
    <t>STP</t>
  </si>
  <si>
    <t>SUR</t>
  </si>
  <si>
    <t>SVK</t>
  </si>
  <si>
    <t>SVN</t>
  </si>
  <si>
    <t>SWE</t>
  </si>
  <si>
    <t>SYC</t>
  </si>
  <si>
    <t>SYR</t>
  </si>
  <si>
    <t>TCA</t>
  </si>
  <si>
    <t>TCD</t>
  </si>
  <si>
    <t>TGO</t>
  </si>
  <si>
    <t>THA</t>
  </si>
  <si>
    <t>TJK</t>
  </si>
  <si>
    <t>TKM</t>
  </si>
  <si>
    <t>TLS</t>
  </si>
  <si>
    <t>TTO</t>
  </si>
  <si>
    <t>TUN</t>
  </si>
  <si>
    <t>TUR</t>
  </si>
  <si>
    <t>TZA</t>
  </si>
  <si>
    <t>UGA</t>
  </si>
  <si>
    <t>UKR</t>
  </si>
  <si>
    <t>URY</t>
  </si>
  <si>
    <t>USA</t>
  </si>
  <si>
    <t>UZB</t>
  </si>
  <si>
    <t>VCT</t>
  </si>
  <si>
    <t>VEN</t>
  </si>
  <si>
    <t>VGB</t>
  </si>
  <si>
    <t>VIR</t>
  </si>
  <si>
    <t>VNM</t>
  </si>
  <si>
    <t>WSM</t>
  </si>
  <si>
    <t>YEM</t>
  </si>
  <si>
    <t>ZAF</t>
  </si>
  <si>
    <t>ZMB</t>
  </si>
  <si>
    <t>ZWE</t>
  </si>
  <si>
    <t>UCI Part I Law 17.12.2010</t>
  </si>
  <si>
    <t>UCI Part II Law 17.12.2010</t>
  </si>
  <si>
    <t>SIF Law 13.02.2007</t>
  </si>
  <si>
    <t>SICAR Law 15.06.2004</t>
  </si>
  <si>
    <t>Predominant fund type</t>
  </si>
  <si>
    <t>UCI PII</t>
  </si>
  <si>
    <t>Hedge fund</t>
  </si>
  <si>
    <t>Private equity fund</t>
  </si>
  <si>
    <t>Real estate fund</t>
  </si>
  <si>
    <t>Other fund</t>
  </si>
  <si>
    <t>None</t>
  </si>
  <si>
    <t>Other investment specificities</t>
  </si>
  <si>
    <t>Authorised to invest in other sub-funds of the fund</t>
  </si>
  <si>
    <t xml:space="preserve">Co-investment(s) </t>
  </si>
  <si>
    <t>Indirect investments via intermediary vehicles</t>
  </si>
  <si>
    <t xml:space="preserve">Investment in managed account(s) </t>
  </si>
  <si>
    <t>Loan origination activities</t>
  </si>
  <si>
    <t>Loan participation/acquisition activities</t>
  </si>
  <si>
    <t>Pooling</t>
  </si>
  <si>
    <t>Use of algorithm</t>
  </si>
  <si>
    <t>The disclosures </t>
  </si>
  <si>
    <t>Not Compliant</t>
  </si>
  <si>
    <t>CSSF circular 02/80</t>
  </si>
  <si>
    <t>CSSF circular 91/75</t>
  </si>
  <si>
    <t>Derivatives types</t>
  </si>
  <si>
    <t>Use types</t>
  </si>
  <si>
    <t>% of the GAV</t>
  </si>
  <si>
    <t>% of the total commitments</t>
  </si>
  <si>
    <t>Equity: Long Bias</t>
  </si>
  <si>
    <t>Equity: Long/Short</t>
  </si>
  <si>
    <t>Equity: Market Neutral</t>
  </si>
  <si>
    <t>Equity: Short Bias</t>
  </si>
  <si>
    <t>Relative Value: Fixed Income Arbitrage</t>
  </si>
  <si>
    <t>Relative Value: Convertible Bond Arbitrage</t>
  </si>
  <si>
    <t>Relative Value: Volatility Arbitrage</t>
  </si>
  <si>
    <t>Event Driven: Distressed/Restructuring</t>
  </si>
  <si>
    <t>Event Driven: Risk Arbitrage/Merger Arbitrage</t>
  </si>
  <si>
    <t>Event Driven: Equity Special Situations</t>
  </si>
  <si>
    <t>Credit Long/Short</t>
  </si>
  <si>
    <t>Credit Asset Based Lending</t>
  </si>
  <si>
    <t>Macro</t>
  </si>
  <si>
    <t>Managed Futures/CTA: Fundamental</t>
  </si>
  <si>
    <t>Managed Futures/CTA: Quantitative</t>
  </si>
  <si>
    <t>Multi-Strategy hedge fund</t>
  </si>
  <si>
    <t>Other hedge fund strategy</t>
  </si>
  <si>
    <t>Venture Capital</t>
  </si>
  <si>
    <t>Growth Capital</t>
  </si>
  <si>
    <t>Mezzanine Capital</t>
  </si>
  <si>
    <t>Multi-strategy private equity fund</t>
  </si>
  <si>
    <t>Other private equity fund strategy</t>
  </si>
  <si>
    <t>Residential real estate</t>
  </si>
  <si>
    <t>Commercial real estate</t>
  </si>
  <si>
    <t>Industrial real estate</t>
  </si>
  <si>
    <t>Multi-strategy real estate fund</t>
  </si>
  <si>
    <t>Other real estate strategy</t>
  </si>
  <si>
    <t>Fund of private equity</t>
  </si>
  <si>
    <t>Other fund of funds</t>
  </si>
  <si>
    <t>Commodity fund</t>
  </si>
  <si>
    <t>Equity fund</t>
  </si>
  <si>
    <t>Fixed income fund</t>
  </si>
  <si>
    <t>Infrastructure fund</t>
  </si>
  <si>
    <t>Target Asset classes SICAR</t>
  </si>
  <si>
    <t>Futures</t>
  </si>
  <si>
    <t>Options</t>
  </si>
  <si>
    <t>Forwards</t>
  </si>
  <si>
    <t>Swaps</t>
  </si>
  <si>
    <t>Swaps - CDS</t>
  </si>
  <si>
    <t>Swaps - TRS - Funded</t>
  </si>
  <si>
    <t>Swaps - TRS - Unfunded</t>
  </si>
  <si>
    <t>for hedging</t>
  </si>
  <si>
    <t>Co-investment(s)</t>
  </si>
  <si>
    <t>Investment in managed account(s)</t>
  </si>
  <si>
    <t>for efficient portfolio management (EPM)</t>
  </si>
  <si>
    <t>for investment purpose</t>
  </si>
  <si>
    <t>Targeted investors (AIF)</t>
  </si>
  <si>
    <t>Well-informed investors</t>
  </si>
  <si>
    <t>Institutional investors on behalf of well-informed investors</t>
  </si>
  <si>
    <t>Semi-monthly and quarter-end</t>
  </si>
  <si>
    <t>Quarterly</t>
  </si>
  <si>
    <t>Closed-ended</t>
  </si>
  <si>
    <t>NAV calculation frequency UCITS</t>
  </si>
  <si>
    <t>NAV calculation frequency AIF</t>
  </si>
  <si>
    <t>Sub-portfolio Manager</t>
  </si>
  <si>
    <t>Others</t>
  </si>
  <si>
    <t>Emerging Markets</t>
  </si>
  <si>
    <t>Securisation (ABS, MBS, CMO, CDO, CLO…)</t>
  </si>
  <si>
    <t>Real estate (including closed-ended REITS)</t>
  </si>
  <si>
    <t>Benchmark details</t>
  </si>
  <si>
    <t>Benchmark administrator</t>
  </si>
  <si>
    <t>Use of benchmark</t>
  </si>
  <si>
    <t>Benchmark type</t>
  </si>
  <si>
    <t>Benchmark types</t>
  </si>
  <si>
    <t>Commodity benchmark</t>
  </si>
  <si>
    <t>Interest rate benchmark</t>
  </si>
  <si>
    <t>Type of ESG</t>
  </si>
  <si>
    <t>Positive Screening</t>
  </si>
  <si>
    <t>Negative Screening</t>
  </si>
  <si>
    <t>Thematic Approach</t>
  </si>
  <si>
    <t>Measuring the performance for computing the performance fees</t>
  </si>
  <si>
    <t>Measuring the performance for defining the asset allocation of a portfolio</t>
  </si>
  <si>
    <t>Measuring the performance for tracking the return of such index</t>
  </si>
  <si>
    <t>Determination of the amount payable under a financial instrument / contract</t>
  </si>
  <si>
    <t xml:space="preserve">Issuance of a financial instrument </t>
  </si>
  <si>
    <t>month</t>
  </si>
  <si>
    <t>January</t>
  </si>
  <si>
    <t>February</t>
  </si>
  <si>
    <t>March</t>
  </si>
  <si>
    <t>April</t>
  </si>
  <si>
    <t>May</t>
  </si>
  <si>
    <t>June</t>
  </si>
  <si>
    <t>July</t>
  </si>
  <si>
    <t>August</t>
  </si>
  <si>
    <t>September</t>
  </si>
  <si>
    <t>October</t>
  </si>
  <si>
    <t>November</t>
  </si>
  <si>
    <t>December</t>
  </si>
  <si>
    <t>Diversification rules</t>
  </si>
  <si>
    <t>Not yet provided</t>
  </si>
  <si>
    <t>CSSF circular 07/309</t>
  </si>
  <si>
    <t>Address - Post Code &amp; City</t>
  </si>
  <si>
    <t>Portfolio management fees</t>
  </si>
  <si>
    <t>Type of delegation2</t>
  </si>
  <si>
    <t>Fully</t>
  </si>
  <si>
    <t>Partially</t>
  </si>
  <si>
    <t xml:space="preserve">Distribution  </t>
  </si>
  <si>
    <t>Developed countries</t>
  </si>
  <si>
    <t>Complexity</t>
  </si>
  <si>
    <t>ISO</t>
  </si>
  <si>
    <t>- - -</t>
  </si>
  <si>
    <t>Sub-fund with at least one share class</t>
  </si>
  <si>
    <t>Please fill the tab "4 - Share Classes"</t>
  </si>
  <si>
    <t>Next &gt;&gt;</t>
  </si>
  <si>
    <t>&lt;&lt; Previous</t>
  </si>
  <si>
    <t>Global exposure  &amp; leverage</t>
  </si>
  <si>
    <t>Hedged?</t>
  </si>
  <si>
    <t>N</t>
  </si>
  <si>
    <t>Benchmark reference</t>
  </si>
  <si>
    <t>Audit firm</t>
  </si>
  <si>
    <t>Financial year-end</t>
  </si>
  <si>
    <t>ESG Factors</t>
  </si>
  <si>
    <t>Optional</t>
  </si>
  <si>
    <t>Restrictive</t>
  </si>
  <si>
    <t>Derivative instruments</t>
  </si>
  <si>
    <t>Performance fees</t>
  </si>
  <si>
    <t>Estimated ongoing charge  [in % of the NAV]</t>
  </si>
  <si>
    <t>Principal investment strategy</t>
  </si>
  <si>
    <t>Tax exemption (Microfinance)</t>
  </si>
  <si>
    <t>Overall description of risk factors</t>
  </si>
  <si>
    <t>Borrowing &amp; leverage</t>
  </si>
  <si>
    <t>Maximum level of borrowing of any kind as</t>
  </si>
  <si>
    <t xml:space="preserve"> disclosed in the Prospectus/Issuing document</t>
  </si>
  <si>
    <t>Maximum level of temporary borrowing</t>
  </si>
  <si>
    <t>fully covered by contractual capital commitments</t>
  </si>
  <si>
    <t>from investors as disclosed in the Prospectus/Issuing document</t>
  </si>
  <si>
    <t>Maximum level of leverage as disclosed in</t>
  </si>
  <si>
    <t>the Prospectus/Issuing document according</t>
  </si>
  <si>
    <t xml:space="preserve">Maximum level of leverage as disclosed in the </t>
  </si>
  <si>
    <t>Prospectus/Issuing document according to</t>
  </si>
  <si>
    <t>Explanation</t>
  </si>
  <si>
    <t>Specify the specific risks in accordance with</t>
  </si>
  <si>
    <t>Indicate the value creation and</t>
  </si>
  <si>
    <t>development criteria in accordance with</t>
  </si>
  <si>
    <t>Exit strategy description</t>
  </si>
  <si>
    <t>If voluntary risk diversification, specify</t>
  </si>
  <si>
    <t>Sub-fund without any share classes</t>
  </si>
  <si>
    <t>from</t>
  </si>
  <si>
    <t>to</t>
  </si>
  <si>
    <t>If regulated, precise competent authority</t>
  </si>
  <si>
    <t>Regulated by CSSF</t>
  </si>
  <si>
    <t>Specify</t>
  </si>
  <si>
    <t>Multi-Manager structure</t>
  </si>
  <si>
    <t>Alternative strategies (smart beta, risk premia etc)</t>
  </si>
  <si>
    <t>Sharia-compliant</t>
  </si>
  <si>
    <t>Mainland China investment policy</t>
  </si>
  <si>
    <t>CAT Bonds</t>
  </si>
  <si>
    <t>SFTR (FTS &amp; TRS)</t>
  </si>
  <si>
    <t>SFTR</t>
  </si>
  <si>
    <t>Permitted ?</t>
  </si>
  <si>
    <t>Total return swap</t>
  </si>
  <si>
    <t>Disclosure of the benchmark index in the objectives and investment policies</t>
  </si>
  <si>
    <t xml:space="preserve">Does the UCITS investment approach include or imply a reference to a benchmark </t>
  </si>
  <si>
    <t>as further specified by Question 8b of the ESMA Q&amp;A?</t>
  </si>
  <si>
    <t>Irrespective of the answer given under question 1, select all the elements that apply:</t>
  </si>
  <si>
    <t>the UCITS uses a benchmark index as a universe from which to select securities</t>
  </si>
  <si>
    <t xml:space="preserve">the UCITS' portfolio holdings are based upon the holdings of a benchmark index </t>
  </si>
  <si>
    <t>(e.g. limits in place regarding max. deviation between UCITS' holdings and benchmark constituents)</t>
  </si>
  <si>
    <t xml:space="preserve">the UCITS is monitored/constrained by internal or external risk indicators that refer to </t>
  </si>
  <si>
    <t>a benchmark index (e.g. tracking error target/limit, use of relative VaR for exposure calculation purposes)</t>
  </si>
  <si>
    <t>benchmark index</t>
  </si>
  <si>
    <t xml:space="preserve">the individual portfolio manager(s) receive(s) an element of performance-related </t>
  </si>
  <si>
    <t>remuneration based on the fund’s performance relative to a benchmark index</t>
  </si>
  <si>
    <t>applies, please explain why you consider that the UCITS investment approach does not</t>
  </si>
  <si>
    <t>include or imply a reference to a benchmark within the meaning of the KIID regulation.</t>
  </si>
  <si>
    <t>Does the ‘Objectives and investment policy’ section of the KIID disclose a benchmark?</t>
  </si>
  <si>
    <t>If you answered “Yes” to the previous question, does the ‘Objectives and investment</t>
  </si>
  <si>
    <t>policy’ section of the KIID disclose the degree of freedom available in relation to the</t>
  </si>
  <si>
    <t>benchmark in accordance with article 7(1)d) of the KIID Regulation,</t>
  </si>
  <si>
    <t>as further specified by Question 8c of the ESMA Q&amp;A?</t>
  </si>
  <si>
    <t>Does the sales prospectus disclose the benchmark?</t>
  </si>
  <si>
    <t>If you answered “Yes” to question 4 or 6, please specify:</t>
  </si>
  <si>
    <t>Multiple benchmarks?</t>
  </si>
  <si>
    <r>
      <rPr>
        <b/>
        <u/>
        <sz val="11"/>
        <color rgb="FFFF0000"/>
        <rFont val="Calibri"/>
        <family val="2"/>
        <scheme val="minor"/>
      </rPr>
      <t>/!\</t>
    </r>
    <r>
      <rPr>
        <sz val="11"/>
        <color theme="1"/>
        <rFont val="Calibri"/>
        <family val="2"/>
        <scheme val="minor"/>
      </rPr>
      <t xml:space="preserve"> </t>
    </r>
    <r>
      <rPr>
        <b/>
        <sz val="11"/>
        <color theme="1"/>
        <rFont val="Calibri"/>
        <family val="2"/>
        <scheme val="minor"/>
      </rPr>
      <t>In case of multiple benchmarks, please provide information for the benchmark</t>
    </r>
  </si>
  <si>
    <t>which is deemed to be the most relevant with regards to the investment approach.</t>
  </si>
  <si>
    <t>Name of the most relevant benchmark</t>
  </si>
  <si>
    <t>Type of the most relevant benchmark</t>
  </si>
  <si>
    <t>In case of a composite benchmark, please fill in the following table in relation to the underlying indices</t>
  </si>
  <si>
    <t>Weighting</t>
  </si>
  <si>
    <t>Bloomberg ticker</t>
  </si>
  <si>
    <t>the UCITS has an internal and/or external outperformance target against a benchmark index</t>
  </si>
  <si>
    <t>Types of derivative contracts</t>
  </si>
  <si>
    <t>Only over-the-counter derivatives</t>
  </si>
  <si>
    <t>Only exchange-traded derivatives</t>
  </si>
  <si>
    <t>Over-the-counter and exchange-traded derivatives</t>
  </si>
  <si>
    <t>Classifications under EMIR</t>
  </si>
  <si>
    <t>Financial counterparty as UCITS</t>
  </si>
  <si>
    <t>Financial counterparty as AIF</t>
  </si>
  <si>
    <t>Financial counterparty as SEPCAV</t>
  </si>
  <si>
    <t>Non-financial counterparty</t>
  </si>
  <si>
    <t>Delegation level</t>
  </si>
  <si>
    <t>Yes - Fully delegated</t>
  </si>
  <si>
    <t>Yes - Partially delegated</t>
  </si>
  <si>
    <t>No - Not delegated</t>
  </si>
  <si>
    <t>EMIR obligation</t>
  </si>
  <si>
    <t>all obligations</t>
  </si>
  <si>
    <t>reporting</t>
  </si>
  <si>
    <t>clearing threshold monitoring</t>
  </si>
  <si>
    <t>clearing</t>
  </si>
  <si>
    <t>all risk mitigation techniques</t>
  </si>
  <si>
    <t>timely confirmation</t>
  </si>
  <si>
    <t>portfolio reconciliation</t>
  </si>
  <si>
    <t>portfolio compression</t>
  </si>
  <si>
    <t>dispute resolution</t>
  </si>
  <si>
    <t>daily valuation</t>
  </si>
  <si>
    <t>Delegate's Role</t>
  </si>
  <si>
    <t>Counterparty to derivative</t>
  </si>
  <si>
    <t>Investment manager</t>
  </si>
  <si>
    <t>Custodian bank</t>
  </si>
  <si>
    <t>Fund administration</t>
  </si>
  <si>
    <t>Central Counterparty</t>
  </si>
  <si>
    <t>Clearing member of a CCP</t>
  </si>
  <si>
    <t>Y/N/P</t>
  </si>
  <si>
    <t>standard market index</t>
  </si>
  <si>
    <t>interbank interest rate</t>
  </si>
  <si>
    <t>composite</t>
  </si>
  <si>
    <t>outperformance (e.g. index + X%)</t>
  </si>
  <si>
    <t>other</t>
  </si>
  <si>
    <t>Guideline</t>
  </si>
  <si>
    <t>EMIR applies to all financial (e.g UCITS, their management companies, EU AIF, EU AIFM, credit institutions, investment firms, insurance companies, etc.) and non-financial (e.g. securitisation vehicles, professionals of the financial sector, corporates, etc.) counterparties. Moreover, it applies indirectly to non-European counterparties trading with European counterparties.</t>
  </si>
  <si>
    <t xml:space="preserve">EMIR General </t>
  </si>
  <si>
    <t>Types of derivatives used</t>
  </si>
  <si>
    <t>Do you delegate the EMIR obligations applicable to the sub-fund?</t>
  </si>
  <si>
    <t>Namely: reporting, clearing and risk mitigation techniques obligations</t>
  </si>
  <si>
    <t xml:space="preserve">Available operational procedure at fund or IFM level covering </t>
  </si>
  <si>
    <t xml:space="preserve"> the Clearing threshold monitoring in the case of use of OTC derivatives</t>
  </si>
  <si>
    <t>and covering the oversight arrangements with the delegate(s) (if applicable)</t>
  </si>
  <si>
    <r>
      <rPr>
        <u/>
        <sz val="11"/>
        <color rgb="FFFF0000"/>
        <rFont val="Calibri"/>
        <family val="2"/>
        <scheme val="minor"/>
      </rPr>
      <t>/!\</t>
    </r>
    <r>
      <rPr>
        <sz val="11"/>
        <color theme="1"/>
        <rFont val="Calibri"/>
        <family val="2"/>
        <scheme val="minor"/>
      </rPr>
      <t xml:space="preserve">    If no or partial procedures, please justify.</t>
    </r>
  </si>
  <si>
    <t xml:space="preserve">Information on delegation </t>
  </si>
  <si>
    <t>of EMIR obligations</t>
  </si>
  <si>
    <t xml:space="preserve">EMIR obligation </t>
  </si>
  <si>
    <t>Delegate's name</t>
  </si>
  <si>
    <t>Full address</t>
  </si>
  <si>
    <t>Delegate's role</t>
  </si>
  <si>
    <t>Calculation type</t>
  </si>
  <si>
    <t>Comments/Additional information</t>
  </si>
  <si>
    <t>ESG</t>
  </si>
  <si>
    <t>Type of ESG Mechanism</t>
  </si>
  <si>
    <t>Expected exposure to the securities or other investments that reflect</t>
  </si>
  <si>
    <t xml:space="preserve"> the stated ESG investment focus (% of portfolio)</t>
  </si>
  <si>
    <t>Adequate control process in place to monitor compliance of ESG criteria</t>
  </si>
  <si>
    <t>Investment process, risk management and internal control system take</t>
  </si>
  <si>
    <t xml:space="preserve"> into account the sustainability risks</t>
  </si>
  <si>
    <t>%</t>
  </si>
  <si>
    <t>CheckBox</t>
  </si>
  <si>
    <t>CLR</t>
  </si>
  <si>
    <t>Clear…</t>
  </si>
  <si>
    <t>Select</t>
  </si>
  <si>
    <t>ò</t>
  </si>
  <si>
    <t>Retail investors.</t>
  </si>
  <si>
    <t>--&gt; removed : Indirect investments via intermediary vehicles</t>
  </si>
  <si>
    <t>Specific characteristics related to investment policy</t>
  </si>
  <si>
    <t>Distributor(s) name</t>
  </si>
  <si>
    <t>Sub-fund launched with contribution in kind</t>
  </si>
  <si>
    <t>Other fees</t>
  </si>
  <si>
    <r>
      <t xml:space="preserve">Expected launch date
</t>
    </r>
    <r>
      <rPr>
        <b/>
        <sz val="8"/>
        <color theme="0"/>
        <rFont val="Calibri"/>
        <family val="2"/>
        <scheme val="minor"/>
      </rPr>
      <t>(dd/mm/yyyy)</t>
    </r>
  </si>
  <si>
    <t>Fund name</t>
  </si>
  <si>
    <t>CSSF fund code</t>
  </si>
  <si>
    <t>Sub-fund name</t>
  </si>
  <si>
    <t>Sub-fund base currency</t>
  </si>
  <si>
    <t>Maturity date</t>
  </si>
  <si>
    <t>Set-up rationale</t>
  </si>
  <si>
    <t>Type of Sub-fund</t>
  </si>
  <si>
    <t>Reference sub-fund</t>
  </si>
  <si>
    <t>1 - Both the new and the reference sub-funds must have similar investment objectives and investment policies as well as risk profiles;</t>
  </si>
  <si>
    <t>2 - The reference sub-fund has been approved recently (less than a year);</t>
  </si>
  <si>
    <r>
      <rPr>
        <b/>
        <sz val="11"/>
        <color theme="1"/>
        <rFont val="Calibri"/>
        <family val="2"/>
        <scheme val="minor"/>
      </rPr>
      <t>Fast trac</t>
    </r>
    <r>
      <rPr>
        <sz val="11"/>
        <color theme="1"/>
        <rFont val="Calibri"/>
        <family val="2"/>
        <scheme val="minor"/>
      </rPr>
      <t>k if all of the following criteria are met:</t>
    </r>
  </si>
  <si>
    <t>3 - The new and the reference sub-funds have the same service providers;</t>
  </si>
  <si>
    <t>4 - The new and the reference sub-funds have similar fee structures.</t>
  </si>
  <si>
    <t>Standard application if:</t>
  </si>
  <si>
    <t>1 - the criteria of fast track procedures are not all met ;</t>
  </si>
  <si>
    <t>2 - the request is not deemed complex.</t>
  </si>
  <si>
    <t>1.  The Sub-Fund may be highly leveraged (expected average level of gross leverage or expected maximum level of gross leverage is above 600% of net assets) ;</t>
  </si>
  <si>
    <t>2.  The Sub-Fund may invest and/or be exposed to distressed/defaulted securities for more than 10% of its nets assets ;</t>
  </si>
  <si>
    <t>3.  The Sub-Fund may invest and/or be exposed to securitizations (ABS, MBS, CLO, CDO, …) for more than 20% of its nets assets ;</t>
  </si>
  <si>
    <t>4.  The Sub-Fund may invest and/or be exposed to Contingent Convertible bonds for more than 20% of its nets assets ;</t>
  </si>
  <si>
    <t>5.  The Sub-Fund may invest and/or be exposed to catastrophe bonds ;</t>
  </si>
  <si>
    <t>6.  The fee structure is complex ;</t>
  </si>
  <si>
    <t>7.  The investment strategy and/or the investment strategy is assessed as complex;</t>
  </si>
  <si>
    <t>8. Other complex features not listed above.</t>
  </si>
  <si>
    <r>
      <t xml:space="preserve">The request shall be assessed as </t>
    </r>
    <r>
      <rPr>
        <b/>
        <sz val="11"/>
        <color theme="1"/>
        <rFont val="Calibri"/>
        <family val="2"/>
        <scheme val="minor"/>
      </rPr>
      <t>complex</t>
    </r>
    <r>
      <rPr>
        <sz val="11"/>
        <color theme="1"/>
        <rFont val="Calibri"/>
        <family val="2"/>
        <scheme val="minor"/>
      </rPr>
      <t xml:space="preserve"> if at least one of the above conditions is met:</t>
    </r>
  </si>
  <si>
    <t>Standard application if:
    1 - the criteria of fast track procedures are not all met ;
    2 - the request is not deemed complex.</t>
  </si>
  <si>
    <r>
      <rPr>
        <b/>
        <sz val="11"/>
        <color theme="1"/>
        <rFont val="Calibri"/>
        <family val="2"/>
        <scheme val="minor"/>
      </rPr>
      <t>Fast trac</t>
    </r>
    <r>
      <rPr>
        <sz val="11"/>
        <color theme="1"/>
        <rFont val="Calibri"/>
        <family val="2"/>
        <scheme val="minor"/>
      </rPr>
      <t xml:space="preserve">k if all of the following criteria are met:
</t>
    </r>
    <r>
      <rPr>
        <sz val="6"/>
        <color theme="1"/>
        <rFont val="Calibri"/>
        <family val="2"/>
        <scheme val="minor"/>
      </rPr>
      <t xml:space="preserve">  </t>
    </r>
    <r>
      <rPr>
        <sz val="11"/>
        <color theme="1"/>
        <rFont val="Calibri"/>
        <family val="2"/>
        <scheme val="minor"/>
      </rPr>
      <t xml:space="preserve">
    1 - Both the new and the reference sub-funds must have similar investment objectives and investment policies as well as risk profiles;
    2 - The reference sub-fund has been approved recently (less than a year);</t>
    </r>
  </si>
  <si>
    <t xml:space="preserve">    3 - The new and the reference sub-funds have the same service providers;
    4 - The new and the reference sub-funds have similar fee structures.</t>
  </si>
  <si>
    <t xml:space="preserve">     3.  The Sub-Fund may invest and/or be exposed to securitizations (ABS, MBS, CLO, CDO, …) for more than 20% of its nets assets ;
     4.  The Sub-Fund may invest and/or be exposed to Contingent Convertible bonds for more than 20% of its nets assets ;
     5.  The Sub-Fund may invest and/or be exposed to catastrophe bonds ;
     6.  The fee structure is complex ;
     7.  The investment strategy and/or the investment strategy is assessed as complex;
     8. Other complex features not listed above.</t>
  </si>
  <si>
    <t xml:space="preserve">     2.  The Sub-Fund may invest and/or be exposed to distressed/defaulted securities for more than 10% of its nets assets ;</t>
  </si>
  <si>
    <r>
      <t xml:space="preserve">The request shall be assessed as </t>
    </r>
    <r>
      <rPr>
        <b/>
        <sz val="11"/>
        <color theme="1"/>
        <rFont val="Calibri"/>
        <family val="2"/>
        <scheme val="minor"/>
      </rPr>
      <t>complex</t>
    </r>
    <r>
      <rPr>
        <sz val="11"/>
        <color theme="1"/>
        <rFont val="Calibri"/>
        <family val="2"/>
        <scheme val="minor"/>
      </rPr>
      <t xml:space="preserve"> if at least one of the above conditions is met:
     1.  The sub-Fund may be highly leveraged (expected average level of gross leverage or expected maximum level of gross leverage is above 600% of net assets);</t>
    </r>
  </si>
  <si>
    <t>Ireland</t>
  </si>
  <si>
    <t>IRL</t>
  </si>
  <si>
    <t>TWN</t>
  </si>
  <si>
    <t>Taiwan</t>
  </si>
  <si>
    <t>Similar sub-fund recently approved by CSSF</t>
  </si>
  <si>
    <t>3 - The new and the reference sub-funds have the same service providers;
4 - The new and the reference sub-funds have similar fee structures.</t>
  </si>
  <si>
    <t>Only professional investors within the meaning of Mifid II</t>
  </si>
  <si>
    <t>Public Debt CNAV</t>
  </si>
  <si>
    <t>LVNAV</t>
  </si>
  <si>
    <t>VNAV (Standard)</t>
  </si>
  <si>
    <t>VNAV (Short-Term)</t>
  </si>
  <si>
    <t>TYPE</t>
  </si>
  <si>
    <t>Classification</t>
  </si>
  <si>
    <t>ESG Cross-Sectorial</t>
  </si>
  <si>
    <t>ESG Environment</t>
  </si>
  <si>
    <t>ESG Ethic</t>
  </si>
  <si>
    <t>ESG Governance</t>
  </si>
  <si>
    <t>ESG Social</t>
  </si>
  <si>
    <t>Bloomberg ticker if available</t>
  </si>
  <si>
    <t>Use of SFT/TRS</t>
  </si>
  <si>
    <t>Use of derivatives</t>
  </si>
  <si>
    <t>New sub-fund name</t>
  </si>
  <si>
    <t>Phone number</t>
  </si>
  <si>
    <t>Sub-fund name signification</t>
  </si>
  <si>
    <t>Comments</t>
  </si>
  <si>
    <t>Depositary</t>
  </si>
  <si>
    <t>Delegation/Nomination</t>
  </si>
  <si>
    <t>Description of assets valuation</t>
  </si>
  <si>
    <t>Share Classes</t>
  </si>
  <si>
    <t>Type</t>
  </si>
  <si>
    <t>SICAR--&gt; A8 / PII&amp;FIS --&gt; A9</t>
  </si>
  <si>
    <t>Type (1.2 Distribution)</t>
  </si>
  <si>
    <t>Global distributor</t>
  </si>
  <si>
    <t>Distributor</t>
  </si>
  <si>
    <t>Sub-Distributor</t>
  </si>
  <si>
    <t>Yes - performance fees foreseen in the offering documentation and in the scope</t>
  </si>
  <si>
    <t>No - no performance fees foreseen in the offering documentation</t>
  </si>
  <si>
    <t>No - for AIFs, performance fees foreseen in the offering documentation but out-of-scope</t>
  </si>
  <si>
    <t>ESMA Guidelines</t>
  </si>
  <si>
    <t>AIFs not marketed to retail investors</t>
  </si>
  <si>
    <t>ESMA out of scope</t>
  </si>
  <si>
    <t>Closed-ended AIFs</t>
  </si>
  <si>
    <t>Open-ended AIFs that are EuVECAs (or other types of venture capital AIFs), EuSEFs, private equity AIFs or real estate AIFs</t>
  </si>
  <si>
    <t>For derogation</t>
  </si>
  <si>
    <t>HWM model or HoH model where performance reference period is equal to the whole life of the fund and cannot be reset</t>
  </si>
  <si>
    <t>Fulcrum fee model</t>
  </si>
  <si>
    <t>Symmetrical fee structure model (models where the level of the performance fee increases or decreases proportionately with the investment performance of the fund)</t>
  </si>
  <si>
    <t>Derogation</t>
  </si>
  <si>
    <t>Equalization Method</t>
  </si>
  <si>
    <t>If no procedure and/or adequate oversight arrangements (including initial and ongoing due diligence), please justify:</t>
  </si>
  <si>
    <t xml:space="preserve">Monitoring </t>
  </si>
  <si>
    <t>Organisational Model</t>
  </si>
  <si>
    <t>Procedures and oversight</t>
  </si>
  <si>
    <t>EMIR obligations</t>
  </si>
  <si>
    <t>N/A as not delegated</t>
  </si>
  <si>
    <t>If necessary, please provide additional information</t>
  </si>
  <si>
    <t>Reporting obligation (article 9 EMIR)</t>
  </si>
  <si>
    <t>Clearing obligation (article 4 EMIR)</t>
  </si>
  <si>
    <t>Risk mitigation techniques (article 11 EMIR)</t>
  </si>
  <si>
    <t>What is your classification under EMIR?</t>
  </si>
  <si>
    <t>Non Financial counterparty</t>
  </si>
  <si>
    <t>Use of tracking shares</t>
  </si>
  <si>
    <t>Use of SPV(s)/intermediary vehicle(s)</t>
  </si>
  <si>
    <t>Name of the applicant</t>
  </si>
  <si>
    <t>Compliant/Transition</t>
  </si>
  <si>
    <t>Compliant</t>
  </si>
  <si>
    <t xml:space="preserve">Do you plan to act as benchmark administrator? </t>
  </si>
  <si>
    <t>Clearing threshold monitoring (article 4a and 10 EMIR)</t>
  </si>
  <si>
    <t>Portfolio Manager(s)</t>
  </si>
  <si>
    <t>Investment Advisor(s)</t>
  </si>
  <si>
    <t>Date of creation</t>
  </si>
  <si>
    <t>Name of sub-fund (if any)</t>
  </si>
  <si>
    <t>Portfolio manager(s)</t>
  </si>
  <si>
    <t>Not compliant</t>
  </si>
  <si>
    <t xml:space="preserve">Portfolio Manager(s)     </t>
  </si>
  <si>
    <t>to the AIFMD commitment method</t>
  </si>
  <si>
    <t>the AIFMD gross method</t>
  </si>
  <si>
    <t>The sub-fund does not intend to use derivatives</t>
  </si>
  <si>
    <t>Company name</t>
  </si>
  <si>
    <t>Submission date</t>
  </si>
  <si>
    <t>Position in the company</t>
  </si>
  <si>
    <t xml:space="preserve">reduce risks related to derivatives markets. </t>
  </si>
  <si>
    <t>Guaranteed
share class?</t>
  </si>
  <si>
    <t>ESG Selection</t>
  </si>
  <si>
    <t>(including sustainability characteristics promoted, if any)</t>
  </si>
  <si>
    <t>Environmental Characteristics</t>
  </si>
  <si>
    <t>Social Characteristics</t>
  </si>
  <si>
    <t>Green Bonds</t>
  </si>
  <si>
    <t xml:space="preserve">Indicate reference indicator </t>
  </si>
  <si>
    <t>Indicate length of performance reference period (in years)</t>
  </si>
  <si>
    <t>Use of a Fee Cap</t>
  </si>
  <si>
    <t>Excess performance calculated net of all costs</t>
  </si>
  <si>
    <t>Use of an equalisation method</t>
  </si>
  <si>
    <t>New Performance fees</t>
  </si>
  <si>
    <t xml:space="preserve">benchmark index </t>
  </si>
  <si>
    <t>HWM</t>
  </si>
  <si>
    <t>hurdle rate</t>
  </si>
  <si>
    <t>combination (benchmark index &amp; HWM )</t>
  </si>
  <si>
    <t>combination (benchmark index &amp; hurdle rate)</t>
  </si>
  <si>
    <t>combination (HWM &amp; hurdle rate)</t>
  </si>
  <si>
    <t>combination (benchmark index, HWM &amp; hurdle rate)</t>
  </si>
  <si>
    <t>If crystallisation frequency has been set</t>
  </si>
  <si>
    <t>out of scope of the ESMA Guidelines ESMA34-39-992</t>
  </si>
  <si>
    <t>If performance reference period has been set</t>
  </si>
  <si>
    <t xml:space="preserve">If performance reference period is less than 5 years, select reason </t>
  </si>
  <si>
    <t>If regulated, competent authority &amp; country</t>
  </si>
  <si>
    <t>If regulated, indicate competent authority</t>
  </si>
  <si>
    <t>Equalisation Method</t>
  </si>
  <si>
    <t>1) Timely confirmation</t>
  </si>
  <si>
    <t>2) Portfolio reconciliation</t>
  </si>
  <si>
    <t>3) Portfolio compression</t>
  </si>
  <si>
    <t>4) Dispute resolution</t>
  </si>
  <si>
    <t>5) Daily valuation</t>
  </si>
  <si>
    <t>6) Timely and appropriately segregated exchange of collateral</t>
  </si>
  <si>
    <t>Sub-fund role in the Master/Feeder structure</t>
  </si>
  <si>
    <t>fulcrum fee or symmetrical fee structure model</t>
  </si>
  <si>
    <t>Indicate performance fee rate (in %)</t>
  </si>
  <si>
    <t>SFDR Classification</t>
  </si>
  <si>
    <t>Integration of sustainability risks in the investment</t>
  </si>
  <si>
    <t xml:space="preserve"> Integration of sustainability risks in the investment</t>
  </si>
  <si>
    <t>decision‐process published by IFM</t>
  </si>
  <si>
    <t>Adverse sustainability impacts published by IFM</t>
  </si>
  <si>
    <t>IFM Remuneration policy updated</t>
  </si>
  <si>
    <t>IFM Risk management process (RMP) updated</t>
  </si>
  <si>
    <t xml:space="preserve">timely and appropriately segregated exchange of collateral </t>
  </si>
  <si>
    <t>Fund benchmark/index and Performance fee benchmark/index are the same</t>
  </si>
  <si>
    <t>N/A</t>
  </si>
  <si>
    <t>Approval date</t>
  </si>
  <si>
    <t>1 day or less</t>
  </si>
  <si>
    <t>2-7 days</t>
  </si>
  <si>
    <t>8-30 days</t>
  </si>
  <si>
    <t>31-90 days</t>
  </si>
  <si>
    <t>91-180 days</t>
  </si>
  <si>
    <t>181-365 days</t>
  </si>
  <si>
    <t>more than 365 days</t>
  </si>
  <si>
    <t>Under normal market circumstances</t>
  </si>
  <si>
    <t>Under stressed market conditions</t>
  </si>
  <si>
    <t>Liquidity Risk</t>
  </si>
  <si>
    <t>Sub-fund initiator</t>
  </si>
  <si>
    <t>Compliance</t>
  </si>
  <si>
    <t>Regulated-data</t>
  </si>
  <si>
    <t>Critical</t>
  </si>
  <si>
    <t>a</t>
  </si>
  <si>
    <t>b</t>
  </si>
  <si>
    <t>c</t>
  </si>
  <si>
    <t>d</t>
  </si>
  <si>
    <t>e</t>
  </si>
  <si>
    <t xml:space="preserve">a = </t>
  </si>
  <si>
    <t xml:space="preserve">b = </t>
  </si>
  <si>
    <t xml:space="preserve">c = </t>
  </si>
  <si>
    <t xml:space="preserve">d = </t>
  </si>
  <si>
    <t xml:space="preserve">e = </t>
  </si>
  <si>
    <t>Benchmark legend</t>
  </si>
  <si>
    <t>Sub-fund initiator's address</t>
  </si>
  <si>
    <t>Sub-fund initiator's country</t>
  </si>
  <si>
    <t>Expected proportion
(% of AuM)</t>
  </si>
  <si>
    <t>Maximum proportion
(% of AuM)</t>
  </si>
  <si>
    <t>Please provide the percentage of the portfolio capable of being liquidated within the following time buckets</t>
  </si>
  <si>
    <t>In transition</t>
  </si>
  <si>
    <t>Buy-sell (sell-buy) back transactions</t>
  </si>
  <si>
    <t>Securities lending or borrowing</t>
  </si>
  <si>
    <t>(Expressed as a ratio and not as a percentage)</t>
  </si>
  <si>
    <t>fgfdgdfdg</t>
  </si>
  <si>
    <r>
      <rPr>
        <b/>
        <sz val="11"/>
        <color theme="1"/>
        <rFont val="Calibri"/>
        <family val="2"/>
        <scheme val="minor"/>
      </rPr>
      <t>Similar request can be defined as follows (cumulative conditions) :</t>
    </r>
    <r>
      <rPr>
        <sz val="11"/>
        <color theme="1"/>
        <rFont val="Calibri"/>
        <family val="2"/>
        <scheme val="minor"/>
      </rPr>
      <t xml:space="preserve">
1 - Both the new and the reference sub-funds must have similar investment objectives and investment policies as well as risk profiles;
2 - The reference sub-fund has been approved recently (less than a year);</t>
    </r>
  </si>
  <si>
    <t>(% of outperformance )</t>
  </si>
  <si>
    <t>Use of a High Water Mark </t>
  </si>
  <si>
    <t>Use of a Benchmark</t>
  </si>
  <si>
    <t xml:space="preserve">Use of a Hurdle Rate </t>
  </si>
  <si>
    <t>If reference indicator is a HWM, indicate whether reset is possible</t>
  </si>
  <si>
    <t>Without reset (perpetual)</t>
  </si>
  <si>
    <t>With reset</t>
  </si>
  <si>
    <t>If reference indicator is a benchmark/index, indicate the benchmark/index name</t>
  </si>
  <si>
    <t>If reference indicator is a hurdle rate, indicate the hurdle rate</t>
  </si>
  <si>
    <t>Reduction in carbon emission objective</t>
  </si>
  <si>
    <t>Out of scope of ESMA Guidelines on performance fees</t>
  </si>
  <si>
    <t>Perfees GL3</t>
  </si>
  <si>
    <t>Confirm</t>
  </si>
  <si>
    <t>Use of derivative financial instruments</t>
  </si>
  <si>
    <t>Max %</t>
  </si>
  <si>
    <t>If multiple choice doesn't work, please activate the option
File &gt; Options &gt; Formulas &gt; Enable iteractive calculation</t>
  </si>
  <si>
    <r>
      <t xml:space="preserve">Targeted investors
</t>
    </r>
    <r>
      <rPr>
        <i/>
        <sz val="11"/>
        <color theme="0"/>
        <rFont val="Calibri"/>
        <family val="2"/>
        <scheme val="minor"/>
      </rPr>
      <t>(Multiple choice allowed)</t>
    </r>
  </si>
  <si>
    <r>
      <t xml:space="preserve">Distribution country
</t>
    </r>
    <r>
      <rPr>
        <i/>
        <sz val="11"/>
        <color theme="0"/>
        <rFont val="Calibri"/>
        <family val="2"/>
        <scheme val="minor"/>
      </rPr>
      <t>(Multiple choice allowed)</t>
    </r>
  </si>
  <si>
    <r>
      <t xml:space="preserve">Targeted investors
</t>
    </r>
    <r>
      <rPr>
        <i/>
        <sz val="10"/>
        <color theme="0"/>
        <rFont val="Calibri"/>
        <family val="2"/>
        <scheme val="minor"/>
      </rPr>
      <t>(Multiple choice allowed)</t>
    </r>
  </si>
  <si>
    <t>Fund Pre-Inception Readiness Review</t>
  </si>
  <si>
    <t>(Sub-) Portfolio Manager</t>
  </si>
  <si>
    <t>Certificate of (Sub-) Portfolio Manager(s)' supervisory authority (if not regulated by CSSF)</t>
  </si>
  <si>
    <t>Latest (Sub-) Portfolio Manager(s)' Financial Reports (if not regulated by CSSF)</t>
  </si>
  <si>
    <t>(Sub-) Portfolio Manager(s)' Articles of incorporation (if not regulated by CSSF)</t>
  </si>
  <si>
    <t>Investment Advisor</t>
  </si>
  <si>
    <t>Specific documents in case of a feeder sub-fund</t>
  </si>
  <si>
    <t>Certificate of Investment Advisor(s)' supervisory authority (if regulated but not by CSSF)</t>
  </si>
  <si>
    <t>Latest Investment Advisor's Financial Reports (if not regulated by CSSF)</t>
  </si>
  <si>
    <t>Investment Advisor's Articles of incorporation (if not regulated by CSSF)</t>
  </si>
  <si>
    <t>Specific documents</t>
  </si>
  <si>
    <t>Application questionnaire for money market fund</t>
  </si>
  <si>
    <t>Submission of financial index eligibility table and a letter confirming that the index eligibility has been checked and tested in accordance with a specific assessment methodology</t>
  </si>
  <si>
    <t>For SICAR, rationale supporting the compliance of the contemplated investment policy with the criteria of risk capital</t>
  </si>
  <si>
    <t>Management regulations or articles of incorporation of the master fund</t>
  </si>
  <si>
    <t xml:space="preserve">Sub-fund with maturity date </t>
  </si>
  <si>
    <t>Describe marketing quantitative plans (amount and currency) over the next 2 or 3 years</t>
  </si>
  <si>
    <t>Circular resolution deciding launch of the new sub-fund of the management company (for an FCP) or of the board of directors/managers of the fund (non-FCP) or its general partner, as the case may be</t>
  </si>
  <si>
    <t>AT THE END OF THE EXAMINATION PHASE - Signed portfolio management agreements (or amendment thereof), along with standardised letter ("Contract Conformity Letter")</t>
  </si>
  <si>
    <t>AT THE END OF THE EXAMINATION PHASE -  Signed investment advisor agreement(s) (or amendment thereof), along with standardised letter ("Contract Conformity Letter")</t>
  </si>
  <si>
    <t>Please find here a link to a summary table of the potential documents (available in English and French, for UCITS and for non-UCITS) so as to take note of the documents expected by the CSSF according to the content of your application for autorisation.</t>
  </si>
  <si>
    <t>Indicate crystallisation date</t>
  </si>
  <si>
    <t>Indicate crystallisation frequency</t>
  </si>
  <si>
    <t>Bi-monthly</t>
  </si>
  <si>
    <t>Half-yearly</t>
  </si>
  <si>
    <t>&lt; Yearly</t>
  </si>
  <si>
    <r>
      <rPr>
        <sz val="10"/>
        <color theme="1"/>
        <rFont val="Calibri"/>
        <family val="2"/>
      </rPr>
      <t>≥</t>
    </r>
    <r>
      <rPr>
        <sz val="10"/>
        <color theme="1"/>
        <rFont val="Verdana"/>
        <family val="2"/>
      </rPr>
      <t xml:space="preserve"> Yearly</t>
    </r>
  </si>
  <si>
    <t>Is there an “all-in” fee structure ?</t>
  </si>
  <si>
    <t>Securities or commodities lending and borrowing</t>
  </si>
  <si>
    <t>Buy-sell back transaction or sell-buy back transaction</t>
  </si>
  <si>
    <t>Margin lending transaction</t>
  </si>
  <si>
    <t>CNH</t>
  </si>
  <si>
    <t>CNH - Yuan offshore market</t>
  </si>
  <si>
    <t>Article 6</t>
  </si>
  <si>
    <t>Article 8 (SFDR)</t>
  </si>
  <si>
    <t>Article 8 (SFDR) + Article 6 (TR)</t>
  </si>
  <si>
    <t>Article 9 (SFDR)</t>
  </si>
  <si>
    <t>Article 9 (SFDR) + Article 5 (TR)</t>
  </si>
  <si>
    <t>REPO</t>
  </si>
  <si>
    <t>Reverse REPO</t>
  </si>
  <si>
    <t>Reversed REPO</t>
  </si>
  <si>
    <t>Presence of swing pricing mechanism and/or</t>
  </si>
  <si>
    <t>SRI of principal share class</t>
  </si>
  <si>
    <t>Investment Strategy SFDR</t>
  </si>
  <si>
    <t>best in class</t>
  </si>
  <si>
    <t>thematic</t>
  </si>
  <si>
    <t>ESG integration</t>
  </si>
  <si>
    <t>ESG engagement</t>
  </si>
  <si>
    <t>impact investing</t>
  </si>
  <si>
    <t>exclusions</t>
  </si>
  <si>
    <t>Environmental objectives under Article 9 TR (only if Art. 5 or 6 TR)</t>
  </si>
  <si>
    <t>climate change mitigation</t>
  </si>
  <si>
    <t>climate change adaptation</t>
  </si>
  <si>
    <t>sustainable use and protection of water and marine ressources</t>
  </si>
  <si>
    <t>transition to a circular economy</t>
  </si>
  <si>
    <t>pollution prevention and control</t>
  </si>
  <si>
    <t>protection and restoration of biodiversity and ecosystems</t>
  </si>
  <si>
    <t>they comply with the requirements set out in the SFDR RTS; especially the general principles established in Article 2 of the SFDR RTS;</t>
  </si>
  <si>
    <t>they are accurate and reflect what has actually been implemented;</t>
  </si>
  <si>
    <t xml:space="preserve">they do not contradict with information disclosed in the PRIIPs KID/KIID or information contained in any marketing communication </t>
  </si>
  <si>
    <t>according to Article 13 SFDR;</t>
  </si>
  <si>
    <t xml:space="preserve">font type of characters or the colour used as permitted by Article 2 SFDR RTS; </t>
  </si>
  <si>
    <t xml:space="preserve">copy of the template shown in Annex II or III respectively of the SFDR RTS and has not been altered other than regarding the size and </t>
  </si>
  <si>
    <t xml:space="preserve">they do not contradict with the information currently published for the respective (sub-) fund on the website in accordance </t>
  </si>
  <si>
    <t>with Article 10 of the Regulation (EU) 2019/2088 on sustainability‐related disclosures in the financial services sector (SFDR);</t>
  </si>
  <si>
    <t>disclosed as such.</t>
  </si>
  <si>
    <t xml:space="preserve">Explain environmental or social characteristics / </t>
  </si>
  <si>
    <t>sustainable investment objective</t>
  </si>
  <si>
    <t>Investment strategy</t>
  </si>
  <si>
    <t>I hereby confirm that:</t>
  </si>
  <si>
    <t>all sustainability-related disclosures have been duly assessed  to ensure that:</t>
  </si>
  <si>
    <t xml:space="preserve">all sections of the aforementioned template have been properly completed and those which are not applicable have been </t>
  </si>
  <si>
    <t>The person submitting information to the CSSF hereby confirms (i) that he/she is duly empowered to submit the relevant information and (ii) that the information submitted is true, accurate and complete and in all aspects coherent and in line with the prospectus/investors' information.</t>
  </si>
  <si>
    <t>anti-dilution levy mechanism?</t>
  </si>
  <si>
    <t>Please complete tab "1.1 PM &amp; IA"</t>
  </si>
  <si>
    <t>Indicate whether the AML/CFT Market Entry Form covering the umbrella has already been submitted to the CSSF</t>
  </si>
  <si>
    <t>Benchmark Regulation applicable</t>
  </si>
  <si>
    <t>Please do not simply copy-paste content from the prospectus</t>
  </si>
  <si>
    <t>I hereby confirm (i) that I am duly empowered to submit the relevant information on behalf of the Investment Fund Manager, (ii) that</t>
  </si>
  <si>
    <t xml:space="preserve">any empty cell within the tables below mean that the Investment Fund Manager will not invest in these asset classes/investment policies </t>
  </si>
  <si>
    <t>(in line with the prospectus/investors information, (iii) that all the maximum investment percentage figures listed below are in line with the</t>
  </si>
  <si>
    <t>prospectus/investors’ information and thus are not subject to modification without any notification to the CSSF and/or prospectus update</t>
  </si>
  <si>
    <t>Time frames</t>
  </si>
  <si>
    <t>Which liquidity stress conditions are used?</t>
  </si>
  <si>
    <t>ETF active/ETF passive</t>
  </si>
  <si>
    <t>Non investment grade or High Yield Bonds</t>
  </si>
  <si>
    <r>
      <t xml:space="preserve">Type of delegation
</t>
    </r>
    <r>
      <rPr>
        <sz val="8"/>
        <color theme="0"/>
        <rFont val="Calibri"/>
        <family val="2"/>
        <scheme val="minor"/>
      </rPr>
      <t>(In case of a delegation chain, provide information about all delegates in the chain)</t>
    </r>
  </si>
  <si>
    <t>in accordance with Article 7(1)d) of the Commission Regulation (EU) No 583/2010 (KIID Regulation),</t>
  </si>
  <si>
    <t>marketing material issued by the UCITS' management company to one or more investors</t>
  </si>
  <si>
    <t>or potential investors shows the performance of the fund compared with a benchmark index</t>
  </si>
  <si>
    <t xml:space="preserve">the UCITS performance fees are calculated based on performance against a reference </t>
  </si>
  <si>
    <t>the UCITS uses an approach which is not included in this list, but which includes</t>
  </si>
  <si>
    <t>or implies a reference to the a benchmark</t>
  </si>
  <si>
    <t>If the answer to question 1 is “no” while at least one of the elements under point 2</t>
  </si>
  <si>
    <t>The European Market Infrastructure Regulation (EU) No 648/2012 as amended by  Regulation (EU) 2019/834 (hereafter "EMIR") aims to improve transparency and to</t>
  </si>
  <si>
    <t>EMIR lays down, amongst other things, clearing and bilateral risk-management requirements for Over The Counter (OTC) derivative contracts and reporting requirements for derivatives contracts, Exchange Traded Derivatives and OTC, to trade repository.</t>
  </si>
  <si>
    <t xml:space="preserve">In case of changes in either the EMIR classication or use of derivative contracts or organisational model, the Investment vehicle Questionnaire - EMIR shall be updated and resubmitted to the CSSF without undue delay. </t>
  </si>
  <si>
    <r>
      <rPr>
        <u/>
        <sz val="11"/>
        <color rgb="FFFF0000"/>
        <rFont val="Calibri"/>
        <family val="2"/>
        <scheme val="minor"/>
      </rPr>
      <t>/!\</t>
    </r>
    <r>
      <rPr>
        <sz val="11"/>
        <rFont val="Calibri"/>
        <family val="2"/>
        <scheme val="minor"/>
      </rPr>
      <t xml:space="preserve"> Important: If a sub-fund uses more than one delegate or if EMIR obligations are split, several rows must be completed.</t>
    </r>
  </si>
  <si>
    <r>
      <rPr>
        <sz val="11"/>
        <color theme="0"/>
        <rFont val="Wingdings"/>
        <charset val="2"/>
      </rPr>
      <t>F</t>
    </r>
    <r>
      <rPr>
        <sz val="11"/>
        <color theme="0"/>
        <rFont val="Segoe UI"/>
        <family val="2"/>
      </rPr>
      <t xml:space="preserve"> The fees must reflect in their entirety the fees structure as described in the prospectus and in the contracts</t>
    </r>
  </si>
  <si>
    <t xml:space="preserve">as amended, (hereafter referred to as "SFDR RTS") has been inserted in the prospectus; </t>
  </si>
  <si>
    <t>a prominent statement as required by Article 14(2) or Article 18(2) of the Commission Delegated Regulation (EU) 2022/1288,</t>
  </si>
  <si>
    <t>consistency has been checked with respect to the information disclosed, in accordance with Article 6 SFDR;</t>
  </si>
  <si>
    <t>consistency has been checked with regard to the information disclosed, in accordance with Article 7 SFDR;</t>
  </si>
  <si>
    <t xml:space="preserve">the template(s) used for the pre-contractual disclosures of sub-fund qualifying as Article 8 or 9 under SFDR is a one-to-one </t>
  </si>
  <si>
    <t xml:space="preserve">Please do not simply copy-paste content from the </t>
  </si>
  <si>
    <t>prospectus or issuing document</t>
  </si>
  <si>
    <t>Explain environmental or social characteristics/</t>
  </si>
  <si>
    <t>decision‐process published by the IFM</t>
  </si>
  <si>
    <t>Adverse sustainability impacts published by the IFM</t>
  </si>
  <si>
    <t>The IFM Remuneration policy updated</t>
  </si>
  <si>
    <t>The IFM Risk management process (RMP) updated</t>
  </si>
  <si>
    <t>Permitted?</t>
  </si>
  <si>
    <t>Use of prime brokers</t>
  </si>
  <si>
    <t>Use of intermediary vehicles (SPVs etc)</t>
  </si>
  <si>
    <t>« Ramp up » period</t>
  </si>
  <si>
    <t>Circular CSSF 06/241</t>
  </si>
  <si>
    <t>exposure/NAV</t>
  </si>
  <si>
    <t>GL 2</t>
  </si>
  <si>
    <t>GL 3</t>
  </si>
  <si>
    <t>GL 4</t>
  </si>
  <si>
    <t>GL 5</t>
  </si>
  <si>
    <t>GL (Guideline) 1</t>
  </si>
  <si>
    <t>Footnotes</t>
  </si>
  <si>
    <t>KID N/A</t>
  </si>
  <si>
    <t>Other information</t>
  </si>
  <si>
    <r>
      <t xml:space="preserve">The IFM has implemented and maintains adequate process(es) </t>
    </r>
    <r>
      <rPr>
        <u/>
        <sz val="11"/>
        <color theme="1"/>
        <rFont val="Calibri"/>
        <family val="2"/>
        <scheme val="minor"/>
      </rPr>
      <t>(see footnote 3)</t>
    </r>
  </si>
  <si>
    <r>
      <rPr>
        <b/>
        <sz val="10"/>
        <color theme="1"/>
        <rFont val="Calibri"/>
        <family val="2"/>
        <scheme val="minor"/>
      </rPr>
      <t xml:space="preserve">eDesk Performance Fees module </t>
    </r>
    <r>
      <rPr>
        <sz val="10"/>
        <color theme="1"/>
        <rFont val="Calibri"/>
        <family val="2"/>
        <scheme val="minor"/>
      </rPr>
      <t xml:space="preserve">
The applicant shall ensure that, further to the approval of the sub-fund, the key information on performance fees is taken over and submitted in the required standardised format through the eDesk Performance Fees module, notably the applicant shall ensure that the performance fee declaration(s) is/are duly submitted by the IFM through the eDesk Performance Fees module.</t>
    </r>
  </si>
  <si>
    <r>
      <rPr>
        <b/>
        <sz val="10"/>
        <color theme="1"/>
        <rFont val="Calibri"/>
        <family val="2"/>
        <scheme val="minor"/>
      </rPr>
      <t>The IFM confirms that:</t>
    </r>
    <r>
      <rPr>
        <sz val="10"/>
        <color theme="1"/>
        <rFont val="Calibri"/>
        <family val="2"/>
        <scheme val="minor"/>
      </rPr>
      <t xml:space="preserve">
- adequate process(es) has(ve) been implemented and maintained in order to demonstrate and periodically review that the employed performance fee model:
- is suitable and consistent with the sub-fund’s investment objectives, strategy and policy;
- is designed to ensure that the IFM is not incentivised to take excessive risks;
- constitutes a reasonable incentive for the IFM and is aligned with investors’ interests;
- detailed gap analysis of its processes and investors information against the provisions of the ESMA Guidelines to mitigate identified risks is performed and that satisfactory compliance with the ESMA Guidelines and any applicable laws, rules and regulations is ensured at any time;
- the said gap analysis details the expected impact of the ESMA Guidelines on the sub-fund under management and is based on the standardized framework as proposed by ESMA Guidelines (5 principles) and take into account the guidance on the ESMA Guidelines on performance fees provided by ESMA in the ESMA Q&amp;As;
- the abovementioned gap analysis is dated and signed by representatives duly authorized to represent and engage the IFM and that the above-mentioned process(es) and gap analysis are documented and periodically reviewed and can be made available to the CSSF upon request.</t>
    </r>
  </si>
  <si>
    <r>
      <rPr>
        <b/>
        <sz val="10"/>
        <color theme="1"/>
        <rFont val="Calibri"/>
        <family val="2"/>
        <scheme val="minor"/>
      </rPr>
      <t xml:space="preserve">The IFM confirms that: </t>
    </r>
    <r>
      <rPr>
        <sz val="10"/>
        <color theme="1"/>
        <rFont val="Calibri"/>
        <family val="2"/>
        <scheme val="minor"/>
      </rPr>
      <t xml:space="preserve">
- the mandatory disclosures under the ESMA Guidelines made by the IFM, including those (to be) made (for UCITS and Part II UCI funds) directly in the prospectus, are accurate, fair, clear and not misleading and are consistent with the effective features, operation and procedures implemented in relation to the concerned sub-fund;
- in case of subsequent material changes to mandatory disclosures under the ESMA Guidelines made directly in the prospectus/issuing document, the required prior notification of such changes is submitted to the CSSF and investors are informed of the changes without undue delay in compliance with applicable requirements;
- with respect to any disclosures under the ESMA Guidelines other than those required to be made directly in the prospectus (including, those disclosures made, as the case may be, in the Art.23 AIFMD Investor Information for funds other than UCITS and Part II UCIs), specific methods and communication means by which these disclosures are made by the IFM (as well as any material changes of such methods/means) are duly communicated to investors;
- the prospectus/issuing document and, if relevant, any ex-ante information documents, marketing material as well as any KIID / PRIIPs KID (as applicable) duly inform investors on the above-mentioned methods of disclosure and communication means and do not contradict the mandatory disclosures under the ESMA Guidelines made by the IFM to investors (including, those disclosures made, as the case may be, in the Art.23 AIFMD Investor Information for funds other than UCITS and Part II UCIs).</t>
    </r>
  </si>
  <si>
    <r>
      <rPr>
        <b/>
        <sz val="10"/>
        <color theme="1"/>
        <rFont val="Calibri"/>
        <family val="2"/>
        <scheme val="minor"/>
      </rPr>
      <t xml:space="preserve">Definitions : </t>
    </r>
    <r>
      <rPr>
        <sz val="10"/>
        <color theme="1"/>
        <rFont val="Calibri"/>
        <family val="2"/>
        <scheme val="minor"/>
      </rPr>
      <t>In this “Performance Fees” sub-section:
“</t>
    </r>
    <r>
      <rPr>
        <u/>
        <sz val="10"/>
        <color theme="1"/>
        <rFont val="Calibri"/>
        <family val="2"/>
        <scheme val="minor"/>
      </rPr>
      <t>Art.23 AIFMD Investor Information</t>
    </r>
    <r>
      <rPr>
        <sz val="10"/>
        <color theme="1"/>
        <rFont val="Calibri"/>
        <family val="2"/>
        <scheme val="minor"/>
      </rPr>
      <t>” means the disclosures referred to in Article 21 of the Law of 12 July 2013 on alternative investment fund managers (Article 23 of Directive 2011/61/EU).
“</t>
    </r>
    <r>
      <rPr>
        <u/>
        <sz val="10"/>
        <color theme="1"/>
        <rFont val="Calibri"/>
        <family val="2"/>
        <scheme val="minor"/>
      </rPr>
      <t>ESMA Guidelines on performance fees</t>
    </r>
    <r>
      <rPr>
        <sz val="10"/>
        <color theme="1"/>
        <rFont val="Calibri"/>
        <family val="2"/>
        <scheme val="minor"/>
      </rPr>
      <t>” or “ESMA Guidelines” means the ESMA Guidelines on performance fees in UCITS and certain types of AIFs (ESMA34-39-992).
“</t>
    </r>
    <r>
      <rPr>
        <u/>
        <sz val="10"/>
        <color theme="1"/>
        <rFont val="Calibri"/>
        <family val="2"/>
        <scheme val="minor"/>
      </rPr>
      <t>ESMA Q&amp;As</t>
    </r>
    <r>
      <rPr>
        <sz val="10"/>
        <color theme="1"/>
        <rFont val="Calibri"/>
        <family val="2"/>
        <scheme val="minor"/>
      </rPr>
      <t>” means those questions and answers issued by the European Securities and Markets Authority (“ESMA”) providing guidance on the ESMA Guidelines on performance fees in the context of the Questions and Answers on Application of the UCITS Directive and the Questions and Answers on Application of the AIFMD.
“</t>
    </r>
    <r>
      <rPr>
        <u/>
        <sz val="10"/>
        <color theme="1"/>
        <rFont val="Calibri"/>
        <family val="2"/>
        <scheme val="minor"/>
      </rPr>
      <t>IFMs</t>
    </r>
    <r>
      <rPr>
        <sz val="10"/>
        <color theme="1"/>
        <rFont val="Calibri"/>
        <family val="2"/>
        <scheme val="minor"/>
      </rPr>
      <t>” means management companies of UCITS funds or alternative investment fund managers authorised under Chapter 2 of the Law of 12 July 2013 on alternative investment fund managers or pursuant to Chapter II of the AIFMD. With regard to these authorised alternative investment fund managers, such managers are referred to as “</t>
    </r>
    <r>
      <rPr>
        <u/>
        <sz val="10"/>
        <color theme="1"/>
        <rFont val="Calibri"/>
        <family val="2"/>
        <scheme val="minor"/>
      </rPr>
      <t>IFMs</t>
    </r>
    <r>
      <rPr>
        <sz val="10"/>
        <color theme="1"/>
        <rFont val="Calibri"/>
        <family val="2"/>
        <scheme val="minor"/>
      </rPr>
      <t>” or “</t>
    </r>
    <r>
      <rPr>
        <u/>
        <sz val="10"/>
        <color theme="1"/>
        <rFont val="Calibri"/>
        <family val="2"/>
        <scheme val="minor"/>
      </rPr>
      <t>AIFMs</t>
    </r>
    <r>
      <rPr>
        <sz val="10"/>
        <color theme="1"/>
        <rFont val="Calibri"/>
        <family val="2"/>
        <scheme val="minor"/>
      </rPr>
      <t>” in this “Performance Fees” sub-section.
“</t>
    </r>
    <r>
      <rPr>
        <u/>
        <sz val="10"/>
        <color theme="1"/>
        <rFont val="Calibri"/>
        <family val="2"/>
        <scheme val="minor"/>
      </rPr>
      <t>Part II UCIs</t>
    </r>
    <r>
      <rPr>
        <sz val="10"/>
        <color theme="1"/>
        <rFont val="Calibri"/>
        <family val="2"/>
        <scheme val="minor"/>
      </rPr>
      <t>” means UCIs established under part II of the UCI Law of 17.12.2010.</t>
    </r>
  </si>
  <si>
    <t xml:space="preserve">new initiator(s) for the sub-fund(s); </t>
  </si>
  <si>
    <t xml:space="preserve">new founder(s) for the sub-fund(s); </t>
  </si>
  <si>
    <t xml:space="preserve">sub-fund(s) designed for a limited number of investors; </t>
  </si>
  <si>
    <t xml:space="preserve">additional/new type of investments. </t>
  </si>
  <si>
    <t>v1.5-2025.07.15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</si>
</sst>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Yes&quot;;&quot;No&quot;"/>
    <numFmt numFmtId="165" formatCode="\X"/>
    <numFmt numFmtId="166" formatCode="000000"/>
  </numFmts>
  <fonts count="142">
    <font>
      <sz val="11"/>
      <color theme="1"/>
      <name val="Calibri"/>
      <family val="2"/>
      <scheme val="minor"/>
    </font>
    <font>
      <b/>
      <sz val="11"/>
      <color theme="1"/>
      <name val="Calibri"/>
      <family val="2"/>
      <scheme val="minor"/>
    </font>
    <font>
      <sz val="8"/>
      <color theme="0" tint="-0.499984740745262"/>
      <name val="Calibri"/>
      <family val="2"/>
      <scheme val="minor"/>
    </font>
    <font>
      <sz val="9"/>
      <color indexed="81"/>
      <name val="Tahoma"/>
      <family val="2"/>
    </font>
    <font>
      <i/>
      <sz val="10"/>
      <color theme="1"/>
      <name val="Calibri"/>
      <family val="2"/>
      <scheme val="minor"/>
    </font>
    <font>
      <sz val="9"/>
      <color theme="1"/>
      <name val="Calibri"/>
      <family val="2"/>
      <scheme val="minor"/>
    </font>
    <font>
      <i/>
      <sz val="8"/>
      <color theme="1"/>
      <name val="Calibri"/>
      <family val="2"/>
      <scheme val="minor"/>
    </font>
    <font>
      <sz val="11"/>
      <color theme="4"/>
      <name val="Calibri"/>
      <family val="2"/>
      <scheme val="minor"/>
    </font>
    <font>
      <sz val="12"/>
      <color theme="4"/>
      <name val="Calibri"/>
      <family val="2"/>
      <scheme val="minor"/>
    </font>
    <font>
      <sz val="10"/>
      <color theme="1"/>
      <name val="Calibri"/>
      <family val="2"/>
      <scheme val="minor"/>
    </font>
    <font>
      <sz val="11"/>
      <color rgb="FFFF0000"/>
      <name val="Calibri"/>
      <family val="2"/>
      <scheme val="minor"/>
    </font>
    <font>
      <b/>
      <sz val="11"/>
      <color theme="0"/>
      <name val="Calibri"/>
      <family val="2"/>
      <scheme val="minor"/>
    </font>
    <font>
      <sz val="11"/>
      <name val="Calibri"/>
      <family val="2"/>
      <scheme val="minor"/>
    </font>
    <font>
      <sz val="11"/>
      <color rgb="FF0000FF"/>
      <name val="Calibri"/>
      <family val="2"/>
      <scheme val="minor"/>
    </font>
    <font>
      <sz val="11"/>
      <color rgb="FFFF0000"/>
      <name val="Wingdings 2"/>
      <family val="1"/>
      <charset val="2"/>
    </font>
    <font>
      <sz val="11"/>
      <color rgb="FFECF2F8"/>
      <name val="Calibri"/>
      <family val="2"/>
      <scheme val="minor"/>
    </font>
    <font>
      <sz val="11"/>
      <color theme="0"/>
      <name val="Calibri"/>
      <family val="2"/>
      <scheme val="minor"/>
    </font>
    <font>
      <sz val="10"/>
      <name val="Calibri"/>
      <family val="2"/>
      <scheme val="minor"/>
    </font>
    <font>
      <b/>
      <sz val="10"/>
      <color rgb="FF212529"/>
      <name val="Segoe UI"/>
      <family val="2"/>
    </font>
    <font>
      <sz val="10"/>
      <color rgb="FF333333"/>
      <name val="Segoe UI"/>
      <family val="2"/>
    </font>
    <font>
      <i/>
      <sz val="11"/>
      <color theme="9" tint="-0.249977111117893"/>
      <name val="Calibri"/>
      <family val="2"/>
      <scheme val="minor"/>
    </font>
    <font>
      <i/>
      <sz val="11"/>
      <color theme="1"/>
      <name val="Calibri"/>
      <family val="2"/>
      <scheme val="minor"/>
    </font>
    <font>
      <sz val="10"/>
      <color rgb="FF555555"/>
      <name val="Segoe UI"/>
      <family val="2"/>
    </font>
    <font>
      <b/>
      <sz val="11"/>
      <color theme="4"/>
      <name val="Calibri"/>
      <family val="2"/>
      <scheme val="minor"/>
    </font>
    <font>
      <b/>
      <sz val="10"/>
      <color rgb="FF555555"/>
      <name val="Segoe UI"/>
      <family val="2"/>
    </font>
    <font>
      <b/>
      <sz val="10"/>
      <color rgb="FF333333"/>
      <name val="Segoe UI"/>
      <family val="2"/>
    </font>
    <font>
      <sz val="8"/>
      <color theme="1"/>
      <name val="Calibri"/>
      <family val="2"/>
      <scheme val="minor"/>
    </font>
    <font>
      <i/>
      <sz val="11"/>
      <color theme="4"/>
      <name val="Calibri"/>
      <family val="2"/>
      <scheme val="minor"/>
    </font>
    <font>
      <u/>
      <sz val="11"/>
      <color theme="10"/>
      <name val="Calibri"/>
      <family val="2"/>
      <scheme val="minor"/>
    </font>
    <font>
      <sz val="9"/>
      <name val="Calibri"/>
      <family val="2"/>
      <scheme val="minor"/>
    </font>
    <font>
      <b/>
      <sz val="10"/>
      <color theme="0"/>
      <name val="Calibri"/>
      <family val="2"/>
      <scheme val="minor"/>
    </font>
    <font>
      <sz val="11"/>
      <color theme="1"/>
      <name val="Calibri"/>
      <family val="2"/>
      <scheme val="minor"/>
    </font>
    <font>
      <sz val="11"/>
      <color theme="9" tint="-0.249977111117893"/>
      <name val="Calibri"/>
      <family val="2"/>
      <scheme val="minor"/>
    </font>
    <font>
      <sz val="9"/>
      <color theme="9" tint="-0.249977111117893"/>
      <name val="Calibri"/>
      <family val="2"/>
      <scheme val="minor"/>
    </font>
    <font>
      <sz val="10"/>
      <color theme="9" tint="-0.249977111117893"/>
      <name val="Calibri"/>
      <family val="2"/>
      <scheme val="minor"/>
    </font>
    <font>
      <sz val="10"/>
      <color theme="3"/>
      <name val="Calibri"/>
      <family val="2"/>
      <scheme val="minor"/>
    </font>
    <font>
      <sz val="10"/>
      <color theme="3"/>
      <name val="Segoe UI"/>
      <family val="2"/>
    </font>
    <font>
      <sz val="11"/>
      <color theme="3"/>
      <name val="Wingdings"/>
      <charset val="2"/>
    </font>
    <font>
      <sz val="9.5"/>
      <color theme="1"/>
      <name val="Calibri"/>
      <family val="2"/>
      <scheme val="minor"/>
    </font>
    <font>
      <sz val="10"/>
      <color theme="0"/>
      <name val="Calibri"/>
      <family val="2"/>
      <scheme val="minor"/>
    </font>
    <font>
      <sz val="11"/>
      <color rgb="FFA0A0A0"/>
      <name val="Calibri"/>
      <family val="2"/>
      <scheme val="minor"/>
    </font>
    <font>
      <sz val="10"/>
      <color rgb="FF212529"/>
      <name val="Segoe UI"/>
      <family val="2"/>
    </font>
    <font>
      <sz val="12"/>
      <color theme="1"/>
      <name val="Calibri"/>
      <family val="2"/>
      <scheme val="minor"/>
    </font>
    <font>
      <b/>
      <sz val="12"/>
      <color theme="1"/>
      <name val="Calibri"/>
      <family val="2"/>
      <scheme val="minor"/>
    </font>
    <font>
      <b/>
      <u/>
      <sz val="11"/>
      <color rgb="FFFF0000"/>
      <name val="Calibri"/>
      <family val="2"/>
      <scheme val="minor"/>
    </font>
    <font>
      <sz val="9.5"/>
      <color theme="0"/>
      <name val="Calibri"/>
      <family val="2"/>
      <scheme val="minor"/>
    </font>
    <font>
      <sz val="9"/>
      <color theme="0"/>
      <name val="Calibri"/>
      <family val="2"/>
      <scheme val="minor"/>
    </font>
    <font>
      <sz val="11"/>
      <color theme="4"/>
      <name val="Calibri"/>
      <family val="2"/>
    </font>
    <font>
      <sz val="10"/>
      <name val="Arial"/>
      <family val="2"/>
    </font>
    <font>
      <sz val="11"/>
      <name val="Calibri"/>
      <family val="2"/>
    </font>
    <font>
      <sz val="11"/>
      <name val="Arial"/>
      <family val="2"/>
    </font>
    <font>
      <sz val="11"/>
      <color indexed="10"/>
      <name val="Calibri"/>
      <family val="2"/>
    </font>
    <font>
      <sz val="11"/>
      <color theme="0"/>
      <name val="Calibri"/>
      <family val="2"/>
    </font>
    <font>
      <b/>
      <sz val="11"/>
      <name val="Calibri"/>
      <family val="2"/>
    </font>
    <font>
      <u/>
      <sz val="11"/>
      <color rgb="FFFF0000"/>
      <name val="Calibri"/>
      <family val="2"/>
      <scheme val="minor"/>
    </font>
    <font>
      <b/>
      <sz val="11"/>
      <name val="Calibri"/>
      <family val="2"/>
      <scheme val="minor"/>
    </font>
    <font>
      <sz val="12"/>
      <color theme="9" tint="-0.249977111117893"/>
      <name val="Calibri"/>
      <family val="2"/>
      <scheme val="minor"/>
    </font>
    <font>
      <i/>
      <sz val="11"/>
      <name val="Calibri"/>
      <family val="2"/>
      <scheme val="minor"/>
    </font>
    <font>
      <sz val="12"/>
      <color theme="9" tint="-0.249977111117893"/>
      <name val="Wingdings"/>
      <charset val="2"/>
    </font>
    <font>
      <sz val="8"/>
      <name val="Calibri"/>
      <family val="2"/>
      <scheme val="minor"/>
    </font>
    <font>
      <b/>
      <sz val="8"/>
      <name val="Calibri"/>
      <family val="2"/>
      <scheme val="minor"/>
    </font>
    <font>
      <sz val="10"/>
      <color theme="4"/>
      <name val="Calibri"/>
      <family val="2"/>
      <scheme val="minor"/>
    </font>
    <font>
      <u/>
      <sz val="11"/>
      <color theme="3"/>
      <name val="Segoe UI"/>
      <family val="2"/>
    </font>
    <font>
      <sz val="11"/>
      <color theme="3"/>
      <name val="Segoe UI"/>
      <family val="2"/>
    </font>
    <font>
      <sz val="9"/>
      <color theme="3"/>
      <name val="Calibri"/>
      <family val="2"/>
      <scheme val="minor"/>
    </font>
    <font>
      <sz val="9"/>
      <color theme="3"/>
      <name val="Wingdings"/>
      <charset val="2"/>
    </font>
    <font>
      <sz val="11"/>
      <color theme="0"/>
      <name val="Wingdings"/>
      <charset val="2"/>
    </font>
    <font>
      <sz val="10"/>
      <color theme="0"/>
      <name val="Wingdings"/>
      <charset val="2"/>
    </font>
    <font>
      <b/>
      <sz val="8"/>
      <color theme="0"/>
      <name val="Calibri"/>
      <family val="2"/>
      <scheme val="minor"/>
    </font>
    <font>
      <sz val="11"/>
      <color rgb="FF002060"/>
      <name val="Calibri"/>
      <family val="2"/>
      <scheme val="minor"/>
    </font>
    <font>
      <sz val="10"/>
      <color rgb="FFA0A0A0"/>
      <name val="Calibri"/>
      <family val="2"/>
      <scheme val="minor"/>
    </font>
    <font>
      <sz val="6"/>
      <color theme="1"/>
      <name val="Calibri"/>
      <family val="2"/>
      <scheme val="minor"/>
    </font>
    <font>
      <sz val="14"/>
      <color theme="1"/>
      <name val="Calibri"/>
      <family val="2"/>
      <scheme val="minor"/>
    </font>
    <font>
      <sz val="11"/>
      <color theme="5"/>
      <name val="Calibri"/>
      <family val="2"/>
      <scheme val="minor"/>
    </font>
    <font>
      <sz val="8"/>
      <color theme="4"/>
      <name val="Calibri"/>
      <family val="2"/>
      <scheme val="minor"/>
    </font>
    <font>
      <sz val="10"/>
      <name val="Calibri"/>
      <family val="2"/>
    </font>
    <font>
      <u/>
      <sz val="10"/>
      <color indexed="12"/>
      <name val="Arial"/>
      <family val="2"/>
    </font>
    <font>
      <b/>
      <sz val="11"/>
      <color theme="0"/>
      <name val="Wingdings"/>
      <charset val="2"/>
    </font>
    <font>
      <i/>
      <sz val="9"/>
      <color theme="5"/>
      <name val="Calibri"/>
      <family val="2"/>
      <scheme val="minor"/>
    </font>
    <font>
      <sz val="9"/>
      <color theme="5"/>
      <name val="Calibri"/>
      <family val="2"/>
      <scheme val="minor"/>
    </font>
    <font>
      <sz val="11"/>
      <color rgb="FFD0D3D4"/>
      <name val="Calibri"/>
      <family val="2"/>
      <scheme val="minor"/>
    </font>
    <font>
      <sz val="11"/>
      <color rgb="FFD0D3D4"/>
      <name val="Wingdings 2"/>
      <family val="1"/>
      <charset val="2"/>
    </font>
    <font>
      <sz val="8"/>
      <color rgb="FFD0D3D4"/>
      <name val="Calibri"/>
      <family val="2"/>
      <scheme val="minor"/>
    </font>
    <font>
      <i/>
      <sz val="9"/>
      <color rgb="FF115E67"/>
      <name val="Calibri"/>
      <family val="2"/>
      <scheme val="minor"/>
    </font>
    <font>
      <sz val="11"/>
      <color rgb="FF115E67"/>
      <name val="Calibri"/>
      <family val="2"/>
      <scheme val="minor"/>
    </font>
    <font>
      <sz val="12"/>
      <color rgb="FF115E67"/>
      <name val="Calibri"/>
      <family val="2"/>
      <scheme val="minor"/>
    </font>
    <font>
      <b/>
      <u/>
      <sz val="10"/>
      <color rgb="FFE8927C"/>
      <name val="Calibri"/>
      <family val="2"/>
      <scheme val="minor"/>
    </font>
    <font>
      <b/>
      <i/>
      <sz val="10"/>
      <color rgb="FFE8927C"/>
      <name val="Calibri"/>
      <family val="2"/>
      <scheme val="minor"/>
    </font>
    <font>
      <sz val="11"/>
      <color rgb="FFE8927C"/>
      <name val="Calibri"/>
      <family val="2"/>
      <scheme val="minor"/>
    </font>
    <font>
      <i/>
      <sz val="11"/>
      <color rgb="FFE8927C"/>
      <name val="Calibri"/>
      <family val="2"/>
      <scheme val="minor"/>
    </font>
    <font>
      <b/>
      <i/>
      <sz val="11"/>
      <color rgb="FFE8927C"/>
      <name val="Calibri"/>
      <family val="2"/>
      <scheme val="minor"/>
    </font>
    <font>
      <b/>
      <sz val="11"/>
      <color rgb="FFE8927C"/>
      <name val="Calibri"/>
      <family val="2"/>
      <scheme val="minor"/>
    </font>
    <font>
      <b/>
      <sz val="11"/>
      <color theme="5"/>
      <name val="Calibri"/>
      <family val="2"/>
      <scheme val="minor"/>
    </font>
    <font>
      <b/>
      <u/>
      <sz val="11"/>
      <color rgb="FFE8927C"/>
      <name val="Calibri"/>
      <family val="2"/>
      <scheme val="minor"/>
    </font>
    <font>
      <b/>
      <sz val="10"/>
      <color rgb="FFE8927C"/>
      <name val="Calibri"/>
      <family val="2"/>
      <scheme val="minor"/>
    </font>
    <font>
      <sz val="11"/>
      <color theme="0"/>
      <name val="Segoe UI"/>
      <family val="2"/>
    </font>
    <font>
      <sz val="11"/>
      <color theme="0"/>
      <name val="Segoe UI"/>
      <family val="2"/>
      <charset val="2"/>
    </font>
    <font>
      <b/>
      <sz val="12"/>
      <color rgb="FFD0D3D4"/>
      <name val="Calibri"/>
      <family val="2"/>
      <scheme val="minor"/>
    </font>
    <font>
      <sz val="12"/>
      <color rgb="FFE8927C"/>
      <name val="Wingdings"/>
      <charset val="2"/>
    </font>
    <font>
      <i/>
      <sz val="11"/>
      <color rgb="FF115E67"/>
      <name val="Calibri"/>
      <family val="2"/>
      <scheme val="minor"/>
    </font>
    <font>
      <i/>
      <sz val="11"/>
      <color theme="0"/>
      <name val="Calibri"/>
      <family val="2"/>
      <scheme val="minor"/>
    </font>
    <font>
      <sz val="12"/>
      <color rgb="FF115E67"/>
      <name val="Wingdings"/>
      <charset val="2"/>
    </font>
    <font>
      <sz val="10"/>
      <color rgb="FF115E67"/>
      <name val="Calibri"/>
      <family val="2"/>
      <scheme val="minor"/>
    </font>
    <font>
      <sz val="11"/>
      <color rgb="FF115E67"/>
      <name val="Wingdings"/>
      <charset val="2"/>
    </font>
    <font>
      <sz val="8"/>
      <color rgb="FF115E67"/>
      <name val="Calibri"/>
      <family val="2"/>
      <scheme val="minor"/>
    </font>
    <font>
      <b/>
      <sz val="11"/>
      <color rgb="FF115E67"/>
      <name val="Calibri"/>
      <family val="2"/>
      <scheme val="minor"/>
    </font>
    <font>
      <sz val="12"/>
      <color rgb="FF115E67"/>
      <name val="Calibri"/>
      <family val="2"/>
    </font>
    <font>
      <sz val="11"/>
      <color rgb="FF212529"/>
      <name val="Calibri"/>
      <family val="2"/>
      <scheme val="minor"/>
    </font>
    <font>
      <u/>
      <sz val="11"/>
      <color theme="0"/>
      <name val="Segoe UI"/>
      <family val="2"/>
    </font>
    <font>
      <sz val="8"/>
      <color theme="0"/>
      <name val="Calibri"/>
      <family val="2"/>
      <scheme val="minor"/>
    </font>
    <font>
      <sz val="9"/>
      <color indexed="81"/>
      <name val="Verdana"/>
      <family val="2"/>
    </font>
    <font>
      <b/>
      <sz val="9"/>
      <color indexed="81"/>
      <name val="Verdana"/>
      <family val="2"/>
    </font>
    <font>
      <i/>
      <sz val="9"/>
      <color indexed="81"/>
      <name val="Verdana"/>
      <family val="2"/>
    </font>
    <font>
      <i/>
      <sz val="9"/>
      <color indexed="10"/>
      <name val="Verdana"/>
      <family val="2"/>
    </font>
    <font>
      <i/>
      <sz val="9"/>
      <color indexed="12"/>
      <name val="Verdana"/>
      <family val="2"/>
    </font>
    <font>
      <i/>
      <u/>
      <sz val="9"/>
      <color indexed="12"/>
      <name val="Verdana"/>
      <family val="2"/>
    </font>
    <font>
      <sz val="8"/>
      <color rgb="FF007298"/>
      <name val="Verdana"/>
      <family val="2"/>
    </font>
    <font>
      <sz val="11"/>
      <color rgb="FFB6ADA5"/>
      <name val="Calibri"/>
      <family val="2"/>
      <scheme val="minor"/>
    </font>
    <font>
      <sz val="10"/>
      <color rgb="FFFF0000"/>
      <name val="Calibri"/>
      <family val="2"/>
      <scheme val="minor"/>
    </font>
    <font>
      <sz val="10"/>
      <color theme="1"/>
      <name val="Verdana"/>
      <family val="2"/>
    </font>
    <font>
      <sz val="12"/>
      <color rgb="FF007298"/>
      <name val="Calibri"/>
      <family val="2"/>
      <scheme val="minor"/>
    </font>
    <font>
      <b/>
      <sz val="11"/>
      <color rgb="FF007298"/>
      <name val="Calibri"/>
      <family val="2"/>
      <scheme val="minor"/>
    </font>
    <font>
      <i/>
      <sz val="10"/>
      <color theme="0"/>
      <name val="Calibri"/>
      <family val="2"/>
      <scheme val="minor"/>
    </font>
    <font>
      <u/>
      <sz val="11"/>
      <name val="Calibri"/>
      <family val="2"/>
      <scheme val="minor"/>
    </font>
    <font>
      <sz val="10"/>
      <color rgb="FFD0D3D4"/>
      <name val="Calibri"/>
      <family val="2"/>
      <scheme val="minor"/>
    </font>
    <font>
      <i/>
      <sz val="10"/>
      <color rgb="FF007298"/>
      <name val="Calibri"/>
      <family val="2"/>
      <scheme val="minor"/>
    </font>
    <font>
      <u/>
      <sz val="11"/>
      <color rgb="FF007298"/>
      <name val="Calibri"/>
      <family val="2"/>
      <scheme val="minor"/>
    </font>
    <font>
      <sz val="11"/>
      <color theme="1"/>
      <name val="Wingdings"/>
      <charset val="2"/>
    </font>
    <font>
      <sz val="11"/>
      <color rgb="FF007298"/>
      <name val="Wingdings"/>
      <charset val="2"/>
    </font>
    <font>
      <sz val="10"/>
      <color theme="1"/>
      <name val="Calibri"/>
      <family val="2"/>
    </font>
    <font>
      <i/>
      <sz val="11"/>
      <color theme="9"/>
      <name val="Calibri"/>
      <family val="2"/>
      <scheme val="minor"/>
    </font>
    <font>
      <sz val="12"/>
      <color rgb="FF0000FF"/>
      <name val="Wingdings"/>
      <charset val="2"/>
    </font>
    <font>
      <sz val="11"/>
      <color rgb="FF007298"/>
      <name val="Calibri"/>
      <family val="2"/>
      <scheme val="minor"/>
    </font>
    <font>
      <sz val="16"/>
      <color theme="0"/>
      <name val="Calibri"/>
      <family val="2"/>
      <scheme val="minor"/>
    </font>
    <font>
      <b/>
      <sz val="10"/>
      <color theme="1"/>
      <name val="Calibri"/>
      <family val="2"/>
      <scheme val="minor"/>
    </font>
    <font>
      <vertAlign val="superscript"/>
      <sz val="14"/>
      <color theme="9"/>
      <name val="Calibri"/>
      <family val="2"/>
      <scheme val="minor"/>
    </font>
    <font>
      <b/>
      <sz val="8"/>
      <color theme="9"/>
      <name val="Calibri"/>
      <family val="2"/>
      <scheme val="minor"/>
    </font>
    <font>
      <u/>
      <sz val="10"/>
      <color theme="1"/>
      <name val="Calibri"/>
      <family val="2"/>
      <scheme val="minor"/>
    </font>
    <font>
      <u/>
      <sz val="11"/>
      <color theme="1"/>
      <name val="Calibri"/>
      <family val="2"/>
      <scheme val="minor"/>
    </font>
    <font>
      <b/>
      <vertAlign val="superscript"/>
      <sz val="12"/>
      <color rgb="FFE8927C"/>
      <name val="Calibri"/>
      <family val="2"/>
      <scheme val="minor"/>
    </font>
    <font>
      <vertAlign val="superscript"/>
      <sz val="11"/>
      <color theme="1"/>
      <name val="Calibri"/>
      <family val="2"/>
      <scheme val="minor"/>
    </font>
    <font>
      <u/>
      <sz val="11"/>
      <color theme="9"/>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A0A0A0"/>
        <bgColor indexed="64"/>
      </patternFill>
    </fill>
    <fill>
      <patternFill patternType="solid">
        <fgColor rgb="FF7FA9AE"/>
        <bgColor indexed="64"/>
      </patternFill>
    </fill>
    <fill>
      <patternFill patternType="solid">
        <fgColor rgb="FFD0D3D4"/>
        <bgColor indexed="64"/>
      </patternFill>
    </fill>
    <fill>
      <patternFill patternType="solid">
        <fgColor rgb="FF007298"/>
        <bgColor indexed="64"/>
      </patternFill>
    </fill>
    <fill>
      <patternFill patternType="solid">
        <fgColor rgb="FF115E67"/>
        <bgColor indexed="64"/>
      </patternFill>
    </fill>
    <fill>
      <patternFill patternType="solid">
        <fgColor rgb="FFB6ADA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116">
    <border>
      <left/>
      <right/>
      <top/>
      <bottom/>
      <diagonal/>
    </border>
    <border>
      <left/>
      <right/>
      <top/>
      <bottom style="thin">
        <color theme="4"/>
      </bottom>
      <diagonal/>
    </border>
    <border>
      <left/>
      <right style="thin">
        <color theme="4"/>
      </right>
      <top/>
      <bottom/>
      <diagonal/>
    </border>
    <border>
      <left style="thin">
        <color theme="4"/>
      </left>
      <right/>
      <top/>
      <bottom style="thin">
        <color theme="4"/>
      </bottom>
      <diagonal/>
    </border>
    <border>
      <left/>
      <right style="thin">
        <color theme="4"/>
      </right>
      <top style="thin">
        <color theme="4"/>
      </top>
      <bottom/>
      <diagonal/>
    </border>
    <border>
      <left style="thin">
        <color theme="4"/>
      </left>
      <right/>
      <top/>
      <bottom/>
      <diagonal/>
    </border>
    <border>
      <left/>
      <right style="thin">
        <color theme="4"/>
      </right>
      <top/>
      <bottom style="thin">
        <color theme="4"/>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right style="medium">
        <color theme="0" tint="-4.9989318521683403E-2"/>
      </right>
      <top/>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dotted">
        <color theme="4"/>
      </top>
      <bottom style="dotted">
        <color theme="4"/>
      </bottom>
      <diagonal/>
    </border>
    <border>
      <left/>
      <right style="dotted">
        <color theme="4"/>
      </right>
      <top style="dotted">
        <color theme="4"/>
      </top>
      <bottom style="dotted">
        <color theme="4"/>
      </bottom>
      <diagonal/>
    </border>
    <border>
      <left style="dotted">
        <color theme="4"/>
      </left>
      <right/>
      <top style="dotted">
        <color theme="4"/>
      </top>
      <bottom style="dotted">
        <color theme="4"/>
      </bottom>
      <diagonal/>
    </border>
    <border>
      <left/>
      <right style="thin">
        <color theme="0"/>
      </right>
      <top/>
      <bottom style="thin">
        <color theme="4"/>
      </bottom>
      <diagonal/>
    </border>
    <border>
      <left style="thin">
        <color theme="4"/>
      </left>
      <right/>
      <top style="thin">
        <color theme="4"/>
      </top>
      <bottom style="thick">
        <color theme="4"/>
      </bottom>
      <diagonal/>
    </border>
    <border>
      <left/>
      <right/>
      <top style="thin">
        <color theme="4"/>
      </top>
      <bottom style="thick">
        <color theme="4"/>
      </bottom>
      <diagonal/>
    </border>
    <border>
      <left style="thick">
        <color theme="4"/>
      </left>
      <right/>
      <top/>
      <bottom/>
      <diagonal/>
    </border>
    <border>
      <left/>
      <right style="thick">
        <color theme="4"/>
      </right>
      <top style="thin">
        <color theme="4"/>
      </top>
      <bottom style="thick">
        <color theme="4"/>
      </bottom>
      <diagonal/>
    </border>
    <border>
      <left style="medium">
        <color rgb="FF0000FF"/>
      </left>
      <right/>
      <top style="medium">
        <color rgb="FF0000FF"/>
      </top>
      <bottom/>
      <diagonal/>
    </border>
    <border>
      <left/>
      <right/>
      <top style="medium">
        <color rgb="FF0000FF"/>
      </top>
      <bottom/>
      <diagonal/>
    </border>
    <border>
      <left style="medium">
        <color rgb="FF0000FF"/>
      </left>
      <right/>
      <top/>
      <bottom/>
      <diagonal/>
    </border>
    <border>
      <left/>
      <right style="thin">
        <color theme="0"/>
      </right>
      <top/>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4"/>
      </left>
      <right style="thin">
        <color theme="0"/>
      </right>
      <top style="thin">
        <color theme="4"/>
      </top>
      <bottom style="thin">
        <color theme="4"/>
      </bottom>
      <diagonal/>
    </border>
    <border>
      <left style="thin">
        <color theme="0"/>
      </left>
      <right style="thin">
        <color theme="4"/>
      </right>
      <top style="thin">
        <color theme="4"/>
      </top>
      <bottom style="thin">
        <color theme="4"/>
      </bottom>
      <diagonal/>
    </border>
    <border>
      <left style="thin">
        <color theme="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right style="thin">
        <color theme="0"/>
      </right>
      <top/>
      <bottom style="thin">
        <color theme="0" tint="-0.14999847407452621"/>
      </bottom>
      <diagonal/>
    </border>
    <border>
      <left style="thin">
        <color theme="0"/>
      </left>
      <right/>
      <top/>
      <bottom style="thin">
        <color theme="0" tint="-0.14999847407452621"/>
      </bottom>
      <diagonal/>
    </border>
    <border>
      <left style="thin">
        <color theme="0"/>
      </left>
      <right/>
      <top style="thin">
        <color theme="4"/>
      </top>
      <bottom style="thin">
        <color theme="4"/>
      </bottom>
      <diagonal/>
    </border>
    <border>
      <left style="thin">
        <color theme="0"/>
      </left>
      <right/>
      <top/>
      <bottom style="thin">
        <color theme="4"/>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diagonal/>
    </border>
    <border>
      <left style="thin">
        <color theme="0" tint="-0.14993743705557422"/>
      </left>
      <right style="thin">
        <color theme="0" tint="-0.14993743705557422"/>
      </right>
      <top style="thin">
        <color theme="0" tint="-0.14996795556505021"/>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dotted">
        <color theme="4"/>
      </left>
      <right style="dotted">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rgb="FF115E67"/>
      </left>
      <right style="thin">
        <color rgb="FF115E67"/>
      </right>
      <top style="thin">
        <color rgb="FF115E67"/>
      </top>
      <bottom style="thin">
        <color rgb="FF115E67"/>
      </bottom>
      <diagonal/>
    </border>
    <border>
      <left style="thick">
        <color rgb="FF115E67"/>
      </left>
      <right/>
      <top/>
      <bottom/>
      <diagonal/>
    </border>
    <border>
      <left/>
      <right/>
      <top style="thick">
        <color rgb="FF115E67"/>
      </top>
      <bottom style="thin">
        <color theme="4"/>
      </bottom>
      <diagonal/>
    </border>
    <border>
      <left style="thin">
        <color rgb="FFD0D3D4"/>
      </left>
      <right/>
      <top/>
      <bottom style="thin">
        <color theme="4"/>
      </bottom>
      <diagonal/>
    </border>
    <border>
      <left/>
      <right style="thin">
        <color rgb="FFD0D3D4"/>
      </right>
      <top/>
      <bottom style="thin">
        <color theme="4"/>
      </bottom>
      <diagonal/>
    </border>
    <border>
      <left style="thin">
        <color rgb="FF115E67"/>
      </left>
      <right style="thick">
        <color rgb="FF115E67"/>
      </right>
      <top style="thin">
        <color rgb="FF115E67"/>
      </top>
      <bottom style="thick">
        <color rgb="FF115E67"/>
      </bottom>
      <diagonal/>
    </border>
    <border>
      <left style="thin">
        <color rgb="FF115E67"/>
      </left>
      <right/>
      <top style="thin">
        <color rgb="FF115E67"/>
      </top>
      <bottom style="thick">
        <color rgb="FF115E67"/>
      </bottom>
      <diagonal/>
    </border>
    <border>
      <left/>
      <right/>
      <top style="thin">
        <color rgb="FF115E67"/>
      </top>
      <bottom style="thick">
        <color rgb="FF115E67"/>
      </bottom>
      <diagonal/>
    </border>
    <border>
      <left/>
      <right style="thick">
        <color rgb="FF115E67"/>
      </right>
      <top style="thin">
        <color rgb="FF115E67"/>
      </top>
      <bottom style="thick">
        <color rgb="FF115E67"/>
      </bottom>
      <diagonal/>
    </border>
    <border>
      <left style="thin">
        <color theme="4"/>
      </left>
      <right style="dashed">
        <color theme="4"/>
      </right>
      <top/>
      <bottom/>
      <diagonal/>
    </border>
    <border>
      <left style="dashed">
        <color theme="4"/>
      </left>
      <right/>
      <top style="thin">
        <color theme="4"/>
      </top>
      <bottom/>
      <diagonal/>
    </border>
    <border>
      <left style="dashed">
        <color theme="4"/>
      </left>
      <right/>
      <top/>
      <bottom style="thin">
        <color theme="4"/>
      </bottom>
      <diagonal/>
    </border>
    <border>
      <left style="thin">
        <color theme="4"/>
      </left>
      <right style="dashed">
        <color theme="4"/>
      </right>
      <top style="thin">
        <color theme="4"/>
      </top>
      <bottom/>
      <diagonal/>
    </border>
    <border>
      <left style="thin">
        <color theme="4"/>
      </left>
      <right style="dashed">
        <color theme="4"/>
      </right>
      <top/>
      <bottom style="thin">
        <color theme="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4"/>
      </top>
      <bottom/>
      <diagonal/>
    </border>
    <border>
      <left/>
      <right style="thin">
        <color theme="0"/>
      </right>
      <top style="thin">
        <color theme="4"/>
      </top>
      <bottom/>
      <diagonal/>
    </border>
    <border>
      <left style="thin">
        <color theme="0"/>
      </left>
      <right/>
      <top style="thin">
        <color theme="4"/>
      </top>
      <bottom style="thin">
        <color theme="0"/>
      </bottom>
      <diagonal/>
    </border>
    <border>
      <left/>
      <right/>
      <top style="thin">
        <color theme="4"/>
      </top>
      <bottom style="thin">
        <color theme="0"/>
      </bottom>
      <diagonal/>
    </border>
    <border>
      <left/>
      <right style="thin">
        <color theme="0"/>
      </right>
      <top style="thin">
        <color theme="4"/>
      </top>
      <bottom style="thin">
        <color theme="0"/>
      </bottom>
      <diagonal/>
    </border>
    <border>
      <left style="thin">
        <color theme="0"/>
      </left>
      <right style="thin">
        <color theme="0"/>
      </right>
      <top style="thin">
        <color theme="4"/>
      </top>
      <bottom/>
      <diagonal/>
    </border>
    <border>
      <left style="thin">
        <color theme="0"/>
      </left>
      <right style="thin">
        <color theme="4"/>
      </right>
      <top style="thin">
        <color theme="4"/>
      </top>
      <bottom/>
      <diagonal/>
    </border>
    <border>
      <left style="thin">
        <color theme="0"/>
      </left>
      <right style="thin">
        <color theme="4"/>
      </right>
      <top/>
      <bottom style="thin">
        <color theme="0"/>
      </bottom>
      <diagonal/>
    </border>
    <border>
      <left style="thin">
        <color theme="4"/>
      </left>
      <right/>
      <top style="thin">
        <color theme="0"/>
      </top>
      <bottom style="thin">
        <color theme="4"/>
      </bottom>
      <diagonal/>
    </border>
    <border>
      <left/>
      <right/>
      <top style="thin">
        <color theme="0"/>
      </top>
      <bottom style="thin">
        <color theme="4"/>
      </bottom>
      <diagonal/>
    </border>
    <border>
      <left/>
      <right style="thin">
        <color theme="4"/>
      </right>
      <top style="thin">
        <color theme="0"/>
      </top>
      <bottom style="thin">
        <color theme="4"/>
      </bottom>
      <diagonal/>
    </border>
    <border>
      <left style="thin">
        <color rgb="FF007298"/>
      </left>
      <right style="thin">
        <color rgb="FF007298"/>
      </right>
      <top style="thin">
        <color rgb="FF007298"/>
      </top>
      <bottom style="thin">
        <color rgb="FF007298"/>
      </bottom>
      <diagonal/>
    </border>
    <border>
      <left style="thin">
        <color rgb="FF007298"/>
      </left>
      <right/>
      <top style="thin">
        <color rgb="FF007298"/>
      </top>
      <bottom style="thin">
        <color rgb="FF007298"/>
      </bottom>
      <diagonal/>
    </border>
    <border>
      <left/>
      <right/>
      <top style="thin">
        <color rgb="FF007298"/>
      </top>
      <bottom style="thin">
        <color rgb="FF007298"/>
      </bottom>
      <diagonal/>
    </border>
    <border>
      <left/>
      <right style="thin">
        <color rgb="FF007298"/>
      </right>
      <top style="thin">
        <color rgb="FF007298"/>
      </top>
      <bottom style="thin">
        <color rgb="FF007298"/>
      </bottom>
      <diagonal/>
    </border>
    <border>
      <left style="dashed">
        <color theme="4"/>
      </left>
      <right/>
      <top/>
      <bottom/>
      <diagonal/>
    </border>
    <border>
      <left style="thin">
        <color rgb="FF115E67"/>
      </left>
      <right/>
      <top/>
      <bottom/>
      <diagonal/>
    </border>
    <border>
      <left style="thin">
        <color rgb="FF115E67"/>
      </left>
      <right/>
      <top style="thin">
        <color rgb="FF115E67"/>
      </top>
      <bottom/>
      <diagonal/>
    </border>
    <border>
      <left/>
      <right/>
      <top style="thin">
        <color rgb="FF115E67"/>
      </top>
      <bottom/>
      <diagonal/>
    </border>
    <border>
      <left/>
      <right style="thin">
        <color rgb="FF115E67"/>
      </right>
      <top style="thin">
        <color rgb="FF115E67"/>
      </top>
      <bottom/>
      <diagonal/>
    </border>
    <border>
      <left/>
      <right style="thin">
        <color rgb="FF115E67"/>
      </right>
      <top/>
      <bottom/>
      <diagonal/>
    </border>
    <border>
      <left style="thin">
        <color rgb="FF115E67"/>
      </left>
      <right/>
      <top/>
      <bottom style="thin">
        <color rgb="FF115E67"/>
      </bottom>
      <diagonal/>
    </border>
    <border>
      <left/>
      <right/>
      <top/>
      <bottom style="thin">
        <color rgb="FF115E67"/>
      </bottom>
      <diagonal/>
    </border>
    <border>
      <left/>
      <right style="thin">
        <color rgb="FF115E67"/>
      </right>
      <top/>
      <bottom style="thin">
        <color rgb="FF115E67"/>
      </bottom>
      <diagonal/>
    </border>
    <border>
      <left style="thin">
        <color rgb="FF115E67"/>
      </left>
      <right/>
      <top/>
      <bottom style="thin">
        <color theme="4"/>
      </bottom>
      <diagonal/>
    </border>
    <border>
      <left/>
      <right style="thin">
        <color rgb="FF115E67"/>
      </right>
      <top/>
      <bottom style="thin">
        <color theme="4"/>
      </bottom>
      <diagonal/>
    </border>
    <border>
      <left style="thin">
        <color rgb="FF115E67"/>
      </left>
      <right/>
      <top style="thin">
        <color theme="4"/>
      </top>
      <bottom/>
      <diagonal/>
    </border>
    <border>
      <left/>
      <right style="thin">
        <color rgb="FF115E67"/>
      </right>
      <top style="thin">
        <color theme="4"/>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115E67"/>
      </left>
      <right/>
      <top style="thin">
        <color rgb="FF115E67"/>
      </top>
      <bottom style="thin">
        <color rgb="FF115E67"/>
      </bottom>
      <diagonal/>
    </border>
    <border>
      <left/>
      <right/>
      <top style="thin">
        <color rgb="FF115E67"/>
      </top>
      <bottom style="thin">
        <color rgb="FF115E67"/>
      </bottom>
      <diagonal/>
    </border>
    <border>
      <left/>
      <right style="thin">
        <color rgb="FF115E67"/>
      </right>
      <top style="thin">
        <color rgb="FF115E67"/>
      </top>
      <bottom style="thin">
        <color rgb="FF115E67"/>
      </bottom>
      <diagonal/>
    </border>
    <border>
      <left style="thin">
        <color theme="0"/>
      </left>
      <right/>
      <top style="thin">
        <color rgb="FF007298"/>
      </top>
      <bottom style="thin">
        <color theme="0"/>
      </bottom>
      <diagonal/>
    </border>
    <border>
      <left/>
      <right/>
      <top style="thin">
        <color rgb="FF007298"/>
      </top>
      <bottom style="thin">
        <color theme="0"/>
      </bottom>
      <diagonal/>
    </border>
    <border>
      <left/>
      <right style="thin">
        <color theme="0"/>
      </right>
      <top style="thin">
        <color rgb="FF007298"/>
      </top>
      <bottom style="thin">
        <color theme="0"/>
      </bottom>
      <diagonal/>
    </border>
    <border>
      <left/>
      <right style="thin">
        <color theme="4"/>
      </right>
      <top style="thin">
        <color rgb="FF007298"/>
      </top>
      <bottom style="thin">
        <color theme="0"/>
      </bottom>
      <diagonal/>
    </border>
    <border>
      <left style="thin">
        <color rgb="FF007298"/>
      </left>
      <right style="thin">
        <color theme="4"/>
      </right>
      <top style="thin">
        <color theme="4"/>
      </top>
      <bottom style="thin">
        <color theme="4"/>
      </bottom>
      <diagonal/>
    </border>
    <border>
      <left style="thin">
        <color theme="4"/>
      </left>
      <right style="thin">
        <color rgb="FF007298"/>
      </right>
      <top style="thin">
        <color theme="4"/>
      </top>
      <bottom style="thin">
        <color theme="4"/>
      </bottom>
      <diagonal/>
    </border>
  </borders>
  <cellStyleXfs count="7">
    <xf numFmtId="0" fontId="0" fillId="0" borderId="0"/>
    <xf numFmtId="0" fontId="28" fillId="0" borderId="0" applyNumberFormat="0" applyFill="0" applyBorder="0" applyAlignment="0" applyProtection="0"/>
    <xf numFmtId="9" fontId="31" fillId="0" borderId="0" applyFont="0" applyFill="0" applyBorder="0" applyAlignment="0" applyProtection="0"/>
    <xf numFmtId="0" fontId="48" fillId="0" borderId="0"/>
    <xf numFmtId="0" fontId="31" fillId="0" borderId="0">
      <protection locked="0"/>
    </xf>
    <xf numFmtId="0" fontId="76" fillId="0" borderId="0" applyNumberFormat="0" applyFill="0" applyBorder="0" applyAlignment="0" applyProtection="0">
      <alignment vertical="top"/>
      <protection locked="0"/>
    </xf>
    <xf numFmtId="165" fontId="48" fillId="0" borderId="0">
      <protection locked="0"/>
    </xf>
  </cellStyleXfs>
  <cellXfs count="1081">
    <xf numFmtId="0" fontId="0" fillId="0" borderId="0" xfId="0"/>
    <xf numFmtId="0" fontId="0" fillId="0" borderId="0" xfId="0" applyAlignment="1">
      <alignment wrapText="1"/>
    </xf>
    <xf numFmtId="0" fontId="1" fillId="0" borderId="0" xfId="0" applyFont="1"/>
    <xf numFmtId="22" fontId="0" fillId="0" borderId="0" xfId="0" applyNumberFormat="1"/>
    <xf numFmtId="0" fontId="0" fillId="0" borderId="0" xfId="0" quotePrefix="1"/>
    <xf numFmtId="0" fontId="0" fillId="0" borderId="0" xfId="0" applyProtection="1"/>
    <xf numFmtId="0" fontId="1" fillId="0" borderId="0" xfId="0" applyFont="1" applyAlignment="1">
      <alignment wrapText="1"/>
    </xf>
    <xf numFmtId="0" fontId="0" fillId="2" borderId="3" xfId="0" applyFill="1" applyBorder="1" applyProtection="1"/>
    <xf numFmtId="0" fontId="0" fillId="2" borderId="0" xfId="0" applyFill="1" applyBorder="1" applyProtection="1"/>
    <xf numFmtId="0" fontId="10" fillId="0" borderId="0" xfId="0" applyFont="1"/>
    <xf numFmtId="0" fontId="18" fillId="0" borderId="0" xfId="0" applyFont="1"/>
    <xf numFmtId="0" fontId="19"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1" fillId="0" borderId="0" xfId="0" applyFont="1" applyFill="1"/>
    <xf numFmtId="0" fontId="12" fillId="0" borderId="14" xfId="0" applyFont="1" applyFill="1" applyBorder="1" applyAlignment="1" applyProtection="1">
      <alignment wrapText="1"/>
      <protection locked="0"/>
    </xf>
    <xf numFmtId="0" fontId="0" fillId="0" borderId="0" xfId="0" applyFill="1" applyBorder="1"/>
    <xf numFmtId="0" fontId="0" fillId="0" borderId="0" xfId="0" applyBorder="1" applyProtection="1"/>
    <xf numFmtId="0" fontId="0" fillId="2" borderId="0" xfId="0" applyFill="1" applyBorder="1" applyAlignment="1" applyProtection="1">
      <alignment horizontal="right"/>
    </xf>
    <xf numFmtId="0" fontId="1" fillId="0" borderId="0" xfId="0" applyFont="1" applyAlignment="1">
      <alignment horizontal="center"/>
    </xf>
    <xf numFmtId="0" fontId="0" fillId="0" borderId="0" xfId="0" applyAlignment="1">
      <alignment horizontal="center"/>
    </xf>
    <xf numFmtId="0" fontId="8" fillId="2" borderId="0" xfId="0" applyFont="1" applyFill="1" applyBorder="1" applyProtection="1"/>
    <xf numFmtId="0" fontId="0" fillId="3" borderId="0" xfId="0" applyFill="1" applyBorder="1" applyProtection="1"/>
    <xf numFmtId="0" fontId="0" fillId="2" borderId="1" xfId="0" applyFill="1" applyBorder="1" applyProtection="1"/>
    <xf numFmtId="0" fontId="11" fillId="3" borderId="0" xfId="0" applyFont="1" applyFill="1" applyBorder="1" applyAlignment="1" applyProtection="1">
      <alignment vertical="top" wrapText="1"/>
    </xf>
    <xf numFmtId="0" fontId="0" fillId="2" borderId="12" xfId="0" applyFill="1" applyBorder="1" applyProtection="1"/>
    <xf numFmtId="0" fontId="0" fillId="2" borderId="0" xfId="0" applyFill="1" applyBorder="1" applyAlignment="1" applyProtection="1"/>
    <xf numFmtId="0" fontId="0" fillId="2" borderId="1" xfId="0" applyFill="1" applyBorder="1" applyAlignment="1" applyProtection="1"/>
    <xf numFmtId="0" fontId="20" fillId="2" borderId="0" xfId="0" applyFont="1" applyFill="1" applyBorder="1" applyAlignment="1" applyProtection="1"/>
    <xf numFmtId="0" fontId="0" fillId="2" borderId="0" xfId="0" applyFill="1" applyBorder="1" applyAlignment="1" applyProtection="1">
      <alignment horizontal="left"/>
    </xf>
    <xf numFmtId="0" fontId="12" fillId="2" borderId="0" xfId="0" applyFont="1" applyFill="1" applyBorder="1" applyProtection="1"/>
    <xf numFmtId="0" fontId="0" fillId="2" borderId="0" xfId="0" applyFill="1" applyBorder="1" applyAlignment="1" applyProtection="1">
      <alignment vertical="top"/>
    </xf>
    <xf numFmtId="0" fontId="0" fillId="3" borderId="0" xfId="0" applyFill="1" applyAlignment="1" applyProtection="1">
      <alignment vertical="top"/>
    </xf>
    <xf numFmtId="0" fontId="0" fillId="3" borderId="0" xfId="0" applyFill="1" applyAlignment="1" applyProtection="1">
      <alignment horizontal="left"/>
    </xf>
    <xf numFmtId="0" fontId="20" fillId="2" borderId="0" xfId="0" applyFont="1" applyFill="1" applyBorder="1" applyProtection="1"/>
    <xf numFmtId="164" fontId="1" fillId="0" borderId="0" xfId="0" applyNumberFormat="1" applyFont="1"/>
    <xf numFmtId="164" fontId="1" fillId="0" borderId="0" xfId="0" applyNumberFormat="1" applyFont="1" applyAlignment="1">
      <alignment horizontal="center"/>
    </xf>
    <xf numFmtId="164" fontId="0" fillId="0" borderId="0" xfId="0" applyNumberFormat="1"/>
    <xf numFmtId="164" fontId="0" fillId="0" borderId="0" xfId="0" applyNumberFormat="1" applyAlignment="1">
      <alignment horizontal="center"/>
    </xf>
    <xf numFmtId="0" fontId="0" fillId="2" borderId="10" xfId="0" applyFill="1" applyBorder="1" applyAlignment="1" applyProtection="1">
      <alignment horizontal="center"/>
      <protection locked="0"/>
    </xf>
    <xf numFmtId="0" fontId="0" fillId="2" borderId="28" xfId="0" applyFill="1" applyBorder="1" applyProtection="1"/>
    <xf numFmtId="0" fontId="0" fillId="0" borderId="29" xfId="0" applyBorder="1" applyProtection="1"/>
    <xf numFmtId="0" fontId="0" fillId="2" borderId="29" xfId="0" applyFill="1" applyBorder="1" applyProtection="1"/>
    <xf numFmtId="0" fontId="0" fillId="2" borderId="30" xfId="0" applyFill="1" applyBorder="1" applyProtection="1"/>
    <xf numFmtId="0" fontId="0" fillId="0" borderId="0" xfId="0"/>
    <xf numFmtId="0" fontId="1" fillId="0" borderId="0" xfId="0" applyFont="1" applyProtection="1"/>
    <xf numFmtId="0" fontId="47" fillId="2" borderId="0" xfId="0" applyFont="1" applyFill="1" applyBorder="1" applyAlignment="1" applyProtection="1">
      <alignment vertical="center" wrapText="1"/>
    </xf>
    <xf numFmtId="0" fontId="0" fillId="2" borderId="0" xfId="0" applyFont="1" applyFill="1" applyProtection="1"/>
    <xf numFmtId="0" fontId="50" fillId="2" borderId="3" xfId="3" applyFont="1" applyFill="1" applyBorder="1" applyAlignment="1" applyProtection="1">
      <alignment horizontal="left" vertical="top" wrapText="1"/>
    </xf>
    <xf numFmtId="0" fontId="0" fillId="2" borderId="1" xfId="0" applyFont="1" applyFill="1" applyBorder="1" applyProtection="1"/>
    <xf numFmtId="0" fontId="49" fillId="2" borderId="0" xfId="3" applyFont="1" applyFill="1" applyBorder="1" applyAlignment="1" applyProtection="1">
      <alignment horizontal="left" vertical="top" wrapText="1"/>
    </xf>
    <xf numFmtId="0" fontId="0" fillId="2" borderId="0" xfId="0" applyFont="1" applyFill="1" applyBorder="1" applyProtection="1"/>
    <xf numFmtId="0" fontId="7" fillId="2" borderId="3" xfId="0" applyFont="1" applyFill="1" applyBorder="1" applyAlignment="1" applyProtection="1"/>
    <xf numFmtId="0" fontId="7" fillId="2" borderId="1" xfId="0" applyFont="1" applyFill="1" applyBorder="1" applyAlignment="1" applyProtection="1"/>
    <xf numFmtId="0" fontId="32" fillId="2" borderId="0" xfId="0" applyFont="1" applyFill="1" applyBorder="1" applyAlignment="1" applyProtection="1">
      <alignment horizontal="left"/>
    </xf>
    <xf numFmtId="0" fontId="56" fillId="2" borderId="0" xfId="0" applyFont="1" applyFill="1" applyBorder="1" applyAlignment="1" applyProtection="1"/>
    <xf numFmtId="0" fontId="56" fillId="2" borderId="0" xfId="0" applyFont="1" applyFill="1" applyBorder="1" applyAlignment="1" applyProtection="1">
      <alignment horizontal="left"/>
    </xf>
    <xf numFmtId="0" fontId="20" fillId="2" borderId="1" xfId="0" applyFont="1" applyFill="1" applyBorder="1" applyAlignment="1" applyProtection="1"/>
    <xf numFmtId="0" fontId="58" fillId="2" borderId="1" xfId="0" applyFont="1" applyFill="1" applyBorder="1" applyAlignment="1" applyProtection="1"/>
    <xf numFmtId="0" fontId="0" fillId="3" borderId="0" xfId="0" applyFill="1" applyProtection="1"/>
    <xf numFmtId="0" fontId="5" fillId="2" borderId="58" xfId="0" applyFont="1" applyFill="1" applyBorder="1" applyAlignment="1" applyProtection="1">
      <alignment vertical="center" wrapText="1"/>
      <protection locked="0"/>
    </xf>
    <xf numFmtId="0" fontId="9" fillId="2" borderId="58" xfId="0" applyFont="1" applyFill="1" applyBorder="1" applyAlignment="1" applyProtection="1">
      <alignment vertical="center"/>
      <protection locked="0"/>
    </xf>
    <xf numFmtId="14" fontId="9" fillId="2" borderId="7" xfId="0" applyNumberFormat="1" applyFont="1" applyFill="1" applyBorder="1" applyAlignment="1" applyProtection="1">
      <alignment vertical="center"/>
    </xf>
    <xf numFmtId="0" fontId="9" fillId="2" borderId="8" xfId="0" applyFont="1" applyFill="1" applyBorder="1" applyAlignment="1" applyProtection="1">
      <alignment vertical="center"/>
    </xf>
    <xf numFmtId="0" fontId="9" fillId="2" borderId="4" xfId="0" applyFont="1" applyFill="1" applyBorder="1" applyAlignment="1" applyProtection="1">
      <alignment vertical="center"/>
    </xf>
    <xf numFmtId="0" fontId="9" fillId="2" borderId="7" xfId="0" applyFont="1" applyFill="1" applyBorder="1" applyAlignment="1" applyProtection="1">
      <alignment vertical="center"/>
    </xf>
    <xf numFmtId="0" fontId="5" fillId="2" borderId="7"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9" fillId="2" borderId="5" xfId="0" applyFont="1" applyFill="1" applyBorder="1" applyAlignment="1" applyProtection="1">
      <alignment vertical="center"/>
    </xf>
    <xf numFmtId="0" fontId="9" fillId="2" borderId="2" xfId="0" applyFont="1" applyFill="1" applyBorder="1" applyAlignment="1" applyProtection="1">
      <alignment vertical="center"/>
    </xf>
    <xf numFmtId="0" fontId="5" fillId="2" borderId="5"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2" xfId="0" applyFont="1" applyFill="1" applyBorder="1" applyAlignment="1" applyProtection="1">
      <alignment vertical="center" wrapText="1"/>
    </xf>
    <xf numFmtId="0" fontId="9" fillId="2" borderId="3" xfId="0" applyFont="1" applyFill="1" applyBorder="1" applyAlignment="1" applyProtection="1">
      <alignment vertical="center"/>
    </xf>
    <xf numFmtId="0" fontId="9" fillId="2" borderId="1" xfId="0" applyFont="1" applyFill="1" applyBorder="1" applyAlignment="1" applyProtection="1">
      <alignment vertical="center"/>
    </xf>
    <xf numFmtId="0" fontId="9" fillId="2" borderId="6" xfId="0" applyFont="1" applyFill="1" applyBorder="1" applyAlignment="1" applyProtection="1">
      <alignment vertical="center"/>
    </xf>
    <xf numFmtId="0" fontId="5" fillId="2" borderId="3" xfId="0" applyFont="1" applyFill="1" applyBorder="1" applyAlignment="1" applyProtection="1">
      <alignment vertical="center" wrapText="1"/>
    </xf>
    <xf numFmtId="0" fontId="5" fillId="2" borderId="1" xfId="0" applyFont="1" applyFill="1" applyBorder="1" applyAlignment="1" applyProtection="1">
      <alignment vertical="center" wrapText="1"/>
    </xf>
    <xf numFmtId="0" fontId="5" fillId="2" borderId="6" xfId="0" applyFont="1" applyFill="1" applyBorder="1" applyAlignment="1" applyProtection="1">
      <alignment vertical="center" wrapText="1"/>
    </xf>
    <xf numFmtId="14" fontId="9" fillId="2" borderId="8" xfId="0" applyNumberFormat="1" applyFont="1" applyFill="1" applyBorder="1" applyAlignment="1" applyProtection="1">
      <alignment vertical="center"/>
    </xf>
    <xf numFmtId="0" fontId="9" fillId="2" borderId="0" xfId="0" applyFont="1" applyFill="1" applyBorder="1" applyAlignment="1" applyProtection="1">
      <alignment vertical="center"/>
    </xf>
    <xf numFmtId="0" fontId="0" fillId="2" borderId="0" xfId="0" applyFill="1" applyProtection="1"/>
    <xf numFmtId="0" fontId="36" fillId="2" borderId="0" xfId="0" applyFont="1" applyFill="1" applyProtection="1"/>
    <xf numFmtId="0" fontId="62" fillId="2" borderId="0" xfId="0" applyFont="1" applyFill="1" applyProtection="1"/>
    <xf numFmtId="0" fontId="0" fillId="2" borderId="0" xfId="0" applyFill="1" applyProtection="1"/>
    <xf numFmtId="0" fontId="0" fillId="0" borderId="0" xfId="0" applyFont="1"/>
    <xf numFmtId="0" fontId="0" fillId="2" borderId="0" xfId="0" applyFill="1" applyProtection="1"/>
    <xf numFmtId="0" fontId="19" fillId="0" borderId="0" xfId="0" quotePrefix="1" applyFont="1"/>
    <xf numFmtId="0" fontId="5" fillId="2" borderId="58" xfId="0" applyFont="1" applyFill="1" applyBorder="1" applyAlignment="1" applyProtection="1">
      <alignment vertical="center"/>
      <protection locked="0"/>
    </xf>
    <xf numFmtId="0" fontId="0" fillId="2" borderId="0" xfId="0" applyFill="1" applyProtection="1"/>
    <xf numFmtId="0" fontId="0" fillId="2" borderId="0" xfId="0" applyFill="1" applyProtection="1"/>
    <xf numFmtId="0" fontId="0" fillId="2" borderId="0" xfId="0" applyFill="1" applyProtection="1"/>
    <xf numFmtId="0" fontId="70" fillId="3" borderId="0" xfId="0" applyFont="1" applyFill="1" applyAlignment="1" applyProtection="1">
      <alignment vertical="top" wrapText="1"/>
    </xf>
    <xf numFmtId="0" fontId="0" fillId="0" borderId="0" xfId="0" applyAlignment="1"/>
    <xf numFmtId="0" fontId="0" fillId="0" borderId="0" xfId="0" applyAlignment="1">
      <alignment horizontal="left" indent="1"/>
    </xf>
    <xf numFmtId="0" fontId="0" fillId="0" borderId="0" xfId="0" applyFont="1" applyAlignment="1">
      <alignment horizontal="left" indent="1"/>
    </xf>
    <xf numFmtId="0" fontId="0" fillId="0" borderId="0" xfId="0" applyAlignment="1">
      <alignment horizontal="left" wrapText="1" indent="1"/>
    </xf>
    <xf numFmtId="0" fontId="0" fillId="0" borderId="0" xfId="0" applyAlignment="1">
      <alignment horizontal="left"/>
    </xf>
    <xf numFmtId="0" fontId="0" fillId="0" borderId="0" xfId="0" applyAlignment="1">
      <alignment horizontal="left" wrapText="1"/>
    </xf>
    <xf numFmtId="0" fontId="35" fillId="3" borderId="0" xfId="0" applyFont="1" applyFill="1" applyBorder="1" applyAlignment="1" applyProtection="1">
      <alignment vertical="top" wrapText="1"/>
    </xf>
    <xf numFmtId="0" fontId="0" fillId="2" borderId="0" xfId="0" applyFill="1" applyProtection="1"/>
    <xf numFmtId="0" fontId="0" fillId="0" borderId="0" xfId="0" applyFont="1" applyAlignment="1">
      <alignment wrapText="1"/>
    </xf>
    <xf numFmtId="0" fontId="0" fillId="0" borderId="0" xfId="0" applyAlignment="1">
      <alignment vertical="top" wrapText="1"/>
    </xf>
    <xf numFmtId="0" fontId="0" fillId="2" borderId="0" xfId="0" applyFill="1" applyProtection="1"/>
    <xf numFmtId="0" fontId="0" fillId="2" borderId="0" xfId="0" applyFill="1" applyProtection="1"/>
    <xf numFmtId="0" fontId="0" fillId="2" borderId="0" xfId="0" applyFill="1" applyProtection="1"/>
    <xf numFmtId="0" fontId="7" fillId="2" borderId="0" xfId="1" applyFont="1" applyFill="1" applyBorder="1" applyAlignment="1" applyProtection="1">
      <alignment horizontal="center"/>
      <protection locked="0"/>
    </xf>
    <xf numFmtId="0" fontId="10" fillId="2" borderId="0" xfId="0" applyFont="1" applyFill="1" applyBorder="1" applyProtection="1"/>
    <xf numFmtId="0" fontId="0" fillId="2" borderId="0" xfId="0" applyFill="1" applyBorder="1" applyAlignment="1" applyProtection="1">
      <alignment horizontal="center"/>
    </xf>
    <xf numFmtId="0" fontId="0" fillId="2" borderId="0" xfId="0" applyFill="1" applyProtection="1"/>
    <xf numFmtId="0" fontId="0" fillId="2" borderId="0" xfId="0" applyFill="1" applyProtection="1"/>
    <xf numFmtId="164" fontId="0" fillId="0" borderId="0" xfId="0" applyNumberFormat="1" applyAlignment="1">
      <alignment horizontal="right"/>
    </xf>
    <xf numFmtId="0" fontId="40" fillId="2" borderId="10" xfId="0" applyFont="1" applyFill="1" applyBorder="1" applyAlignment="1" applyProtection="1">
      <alignment horizontal="center"/>
      <protection locked="0"/>
    </xf>
    <xf numFmtId="0" fontId="0" fillId="2" borderId="0" xfId="0" applyFill="1" applyProtection="1"/>
    <xf numFmtId="0" fontId="59" fillId="2" borderId="10" xfId="4" applyNumberFormat="1" applyFont="1" applyFill="1" applyBorder="1" applyAlignment="1" applyProtection="1">
      <alignment vertical="center" wrapText="1"/>
      <protection locked="0"/>
    </xf>
    <xf numFmtId="0" fontId="59" fillId="2" borderId="10" xfId="4" applyNumberFormat="1" applyFont="1" applyFill="1" applyBorder="1" applyAlignment="1" applyProtection="1">
      <alignment horizontal="center" vertical="center" wrapText="1"/>
      <protection locked="0"/>
    </xf>
    <xf numFmtId="0" fontId="58" fillId="2" borderId="0" xfId="0" applyFont="1" applyFill="1" applyBorder="1" applyAlignment="1" applyProtection="1"/>
    <xf numFmtId="0" fontId="0" fillId="2" borderId="0" xfId="0" applyFill="1" applyProtection="1"/>
    <xf numFmtId="0" fontId="0" fillId="2" borderId="0" xfId="0" applyFill="1" applyProtection="1"/>
    <xf numFmtId="0" fontId="0" fillId="2" borderId="0" xfId="0" applyFill="1" applyProtection="1"/>
    <xf numFmtId="0" fontId="0" fillId="2" borderId="0" xfId="0" applyFill="1" applyProtection="1"/>
    <xf numFmtId="0" fontId="0" fillId="2" borderId="10" xfId="0" applyFont="1" applyFill="1" applyBorder="1" applyAlignment="1" applyProtection="1">
      <alignment horizontal="center"/>
      <protection locked="0"/>
    </xf>
    <xf numFmtId="0" fontId="0" fillId="2" borderId="0" xfId="0" applyFill="1" applyProtection="1"/>
    <xf numFmtId="0" fontId="0" fillId="2" borderId="0" xfId="0" applyFill="1" applyProtection="1"/>
    <xf numFmtId="0" fontId="78" fillId="2" borderId="0" xfId="0" applyFont="1" applyFill="1" applyProtection="1"/>
    <xf numFmtId="0" fontId="0" fillId="2" borderId="0" xfId="0" applyFill="1" applyProtection="1"/>
    <xf numFmtId="0" fontId="0" fillId="2" borderId="0" xfId="0" applyFill="1" applyProtection="1"/>
    <xf numFmtId="0" fontId="72" fillId="2" borderId="0" xfId="0" applyFont="1" applyFill="1" applyProtection="1"/>
    <xf numFmtId="0" fontId="0" fillId="5" borderId="5" xfId="0" applyFill="1" applyBorder="1" applyProtection="1"/>
    <xf numFmtId="0" fontId="0" fillId="5" borderId="0" xfId="0" applyFill="1" applyBorder="1" applyProtection="1"/>
    <xf numFmtId="0" fontId="0" fillId="5" borderId="8" xfId="0" applyFill="1" applyBorder="1" applyProtection="1"/>
    <xf numFmtId="0" fontId="9" fillId="5" borderId="0" xfId="0" applyFont="1" applyFill="1" applyBorder="1" applyAlignment="1" applyProtection="1">
      <alignment horizontal="right" vertical="top"/>
    </xf>
    <xf numFmtId="0" fontId="0" fillId="5" borderId="0" xfId="0" applyFill="1" applyProtection="1"/>
    <xf numFmtId="0" fontId="0" fillId="5" borderId="0" xfId="0" applyFill="1" applyBorder="1" applyAlignment="1" applyProtection="1">
      <alignment horizontal="right"/>
    </xf>
    <xf numFmtId="0" fontId="0" fillId="5" borderId="2" xfId="0" applyFill="1" applyBorder="1" applyProtection="1"/>
    <xf numFmtId="0" fontId="80" fillId="5" borderId="5" xfId="0" applyFont="1" applyFill="1" applyBorder="1" applyProtection="1"/>
    <xf numFmtId="0" fontId="80" fillId="5" borderId="0" xfId="0" applyFont="1" applyFill="1" applyBorder="1" applyProtection="1"/>
    <xf numFmtId="0" fontId="80" fillId="5" borderId="0" xfId="0" applyFont="1" applyFill="1" applyProtection="1"/>
    <xf numFmtId="0" fontId="80" fillId="5" borderId="2" xfId="0" applyFont="1" applyFill="1" applyBorder="1" applyProtection="1"/>
    <xf numFmtId="0" fontId="80" fillId="5" borderId="8" xfId="0" applyFont="1" applyFill="1" applyBorder="1" applyProtection="1"/>
    <xf numFmtId="0" fontId="80" fillId="5" borderId="4" xfId="0" applyFont="1" applyFill="1" applyBorder="1" applyProtection="1"/>
    <xf numFmtId="0" fontId="80" fillId="5" borderId="1" xfId="0" applyFont="1" applyFill="1" applyBorder="1" applyProtection="1"/>
    <xf numFmtId="0" fontId="80" fillId="5" borderId="6" xfId="0" applyFont="1" applyFill="1" applyBorder="1" applyProtection="1"/>
    <xf numFmtId="0" fontId="0" fillId="5" borderId="0" xfId="0" applyFill="1" applyBorder="1" applyAlignment="1" applyProtection="1">
      <alignment horizontal="left" vertical="top"/>
    </xf>
    <xf numFmtId="0" fontId="0" fillId="5" borderId="0" xfId="0" applyFill="1" applyBorder="1" applyAlignment="1" applyProtection="1">
      <alignment vertical="top"/>
    </xf>
    <xf numFmtId="0" fontId="10" fillId="5" borderId="0" xfId="0" applyFont="1" applyFill="1" applyBorder="1" applyProtection="1"/>
    <xf numFmtId="0" fontId="2" fillId="5" borderId="0" xfId="0" applyFont="1" applyFill="1" applyBorder="1" applyAlignment="1" applyProtection="1">
      <alignment horizontal="center"/>
    </xf>
    <xf numFmtId="0" fontId="0" fillId="5" borderId="0" xfId="0" applyFill="1" applyBorder="1" applyAlignment="1" applyProtection="1">
      <alignment vertical="center"/>
    </xf>
    <xf numFmtId="0" fontId="27" fillId="5" borderId="0" xfId="0" applyFont="1" applyFill="1" applyProtection="1"/>
    <xf numFmtId="0" fontId="0" fillId="5" borderId="0" xfId="0" applyFill="1" applyBorder="1" applyAlignment="1" applyProtection="1">
      <alignment horizontal="left"/>
    </xf>
    <xf numFmtId="14" fontId="15" fillId="5" borderId="0" xfId="0" applyNumberFormat="1" applyFont="1" applyFill="1" applyBorder="1" applyProtection="1"/>
    <xf numFmtId="0" fontId="0" fillId="5" borderId="0" xfId="0" applyFont="1" applyFill="1" applyBorder="1" applyProtection="1"/>
    <xf numFmtId="0" fontId="12" fillId="5" borderId="0" xfId="0" applyFont="1" applyFill="1" applyBorder="1" applyAlignment="1" applyProtection="1">
      <alignment wrapText="1"/>
    </xf>
    <xf numFmtId="0" fontId="0" fillId="5" borderId="0" xfId="0" applyFont="1" applyFill="1" applyBorder="1" applyAlignment="1" applyProtection="1">
      <alignment horizontal="left" vertical="top"/>
    </xf>
    <xf numFmtId="0" fontId="0" fillId="5" borderId="3" xfId="0" applyFill="1" applyBorder="1" applyProtection="1"/>
    <xf numFmtId="0" fontId="0" fillId="5" borderId="1" xfId="0" applyFill="1" applyBorder="1" applyProtection="1"/>
    <xf numFmtId="0" fontId="2" fillId="5" borderId="0" xfId="0" applyFont="1" applyFill="1" applyBorder="1" applyAlignment="1" applyProtection="1">
      <alignment horizontal="left"/>
    </xf>
    <xf numFmtId="0" fontId="16" fillId="5" borderId="0" xfId="0" applyFont="1" applyFill="1" applyProtection="1"/>
    <xf numFmtId="0" fontId="81" fillId="5" borderId="0" xfId="0" applyFont="1" applyFill="1" applyBorder="1" applyAlignment="1" applyProtection="1">
      <alignment horizontal="right"/>
    </xf>
    <xf numFmtId="0" fontId="82" fillId="5" borderId="0" xfId="0" applyFont="1" applyFill="1" applyBorder="1" applyAlignment="1" applyProtection="1">
      <alignment horizontal="left"/>
    </xf>
    <xf numFmtId="0" fontId="0" fillId="5" borderId="4" xfId="0" applyFill="1" applyBorder="1" applyProtection="1"/>
    <xf numFmtId="0" fontId="0" fillId="5" borderId="6" xfId="0" applyFill="1" applyBorder="1" applyProtection="1"/>
    <xf numFmtId="0" fontId="16" fillId="5" borderId="0" xfId="0" applyFont="1" applyFill="1" applyBorder="1" applyProtection="1"/>
    <xf numFmtId="0" fontId="26" fillId="5" borderId="0" xfId="0" applyFont="1" applyFill="1" applyBorder="1" applyAlignment="1" applyProtection="1">
      <alignment horizontal="center"/>
    </xf>
    <xf numFmtId="0" fontId="26" fillId="5" borderId="0" xfId="0" applyFont="1" applyFill="1" applyBorder="1" applyAlignment="1" applyProtection="1">
      <alignment horizontal="left"/>
    </xf>
    <xf numFmtId="0" fontId="83" fillId="2" borderId="0" xfId="0" applyFont="1" applyFill="1" applyProtection="1"/>
    <xf numFmtId="0" fontId="86" fillId="5" borderId="0" xfId="0" applyFont="1" applyFill="1" applyBorder="1" applyProtection="1"/>
    <xf numFmtId="0" fontId="87" fillId="5" borderId="0" xfId="0" applyFont="1" applyFill="1" applyBorder="1" applyProtection="1"/>
    <xf numFmtId="0" fontId="90" fillId="5" borderId="0" xfId="0" applyFont="1" applyFill="1" applyBorder="1" applyProtection="1"/>
    <xf numFmtId="0" fontId="91" fillId="5" borderId="0" xfId="0" applyFont="1" applyFill="1" applyProtection="1"/>
    <xf numFmtId="0" fontId="8" fillId="5" borderId="8" xfId="0" applyFont="1" applyFill="1" applyBorder="1" applyAlignment="1" applyProtection="1"/>
    <xf numFmtId="0" fontId="8" fillId="5" borderId="4" xfId="0" applyFont="1" applyFill="1" applyBorder="1" applyAlignment="1" applyProtection="1"/>
    <xf numFmtId="0" fontId="0" fillId="5" borderId="5" xfId="0" applyFill="1" applyBorder="1" applyAlignment="1" applyProtection="1"/>
    <xf numFmtId="0" fontId="0" fillId="5" borderId="0" xfId="0" applyFill="1" applyBorder="1" applyAlignment="1" applyProtection="1"/>
    <xf numFmtId="0" fontId="0" fillId="5" borderId="3" xfId="0" applyFill="1" applyBorder="1" applyAlignment="1" applyProtection="1"/>
    <xf numFmtId="0" fontId="0" fillId="5" borderId="1" xfId="0" applyFill="1" applyBorder="1" applyAlignment="1" applyProtection="1"/>
    <xf numFmtId="0" fontId="0" fillId="5" borderId="12" xfId="0" applyFill="1" applyBorder="1" applyAlignment="1" applyProtection="1"/>
    <xf numFmtId="0" fontId="8" fillId="5" borderId="5" xfId="0" applyFont="1" applyFill="1" applyBorder="1" applyAlignment="1" applyProtection="1">
      <alignment horizontal="left"/>
    </xf>
    <xf numFmtId="0" fontId="8" fillId="5" borderId="0" xfId="0" applyFont="1" applyFill="1" applyBorder="1" applyAlignment="1" applyProtection="1">
      <alignment horizontal="left"/>
    </xf>
    <xf numFmtId="0" fontId="0" fillId="5" borderId="8" xfId="0" applyFill="1" applyBorder="1" applyAlignment="1" applyProtection="1">
      <alignment horizontal="center"/>
    </xf>
    <xf numFmtId="0" fontId="0" fillId="5" borderId="4" xfId="0" applyFill="1" applyBorder="1" applyAlignment="1" applyProtection="1">
      <alignment horizontal="center"/>
    </xf>
    <xf numFmtId="0" fontId="0" fillId="5" borderId="6" xfId="0" applyFill="1" applyBorder="1" applyAlignment="1" applyProtection="1"/>
    <xf numFmtId="0" fontId="91" fillId="2" borderId="0" xfId="0" applyFont="1" applyFill="1" applyProtection="1"/>
    <xf numFmtId="0" fontId="7" fillId="5" borderId="5" xfId="1" applyFont="1" applyFill="1" applyBorder="1" applyAlignment="1" applyProtection="1">
      <alignment horizontal="center"/>
      <protection locked="0"/>
    </xf>
    <xf numFmtId="0" fontId="7" fillId="5" borderId="0" xfId="1" applyFont="1" applyFill="1" applyBorder="1" applyAlignment="1" applyProtection="1">
      <alignment horizontal="center"/>
      <protection locked="0"/>
    </xf>
    <xf numFmtId="0" fontId="7" fillId="5" borderId="3" xfId="1" applyFont="1" applyFill="1" applyBorder="1" applyAlignment="1" applyProtection="1">
      <alignment horizontal="center"/>
      <protection locked="0"/>
    </xf>
    <xf numFmtId="0" fontId="7" fillId="5" borderId="1" xfId="1" applyFont="1" applyFill="1" applyBorder="1" applyAlignment="1" applyProtection="1">
      <alignment horizontal="center"/>
      <protection locked="0"/>
    </xf>
    <xf numFmtId="0" fontId="10" fillId="5" borderId="8" xfId="0" applyFont="1" applyFill="1" applyBorder="1" applyProtection="1"/>
    <xf numFmtId="0" fontId="10" fillId="5" borderId="1" xfId="0" applyFont="1" applyFill="1" applyBorder="1" applyProtection="1"/>
    <xf numFmtId="0" fontId="26" fillId="5" borderId="2" xfId="0" applyFont="1" applyFill="1" applyBorder="1" applyAlignment="1" applyProtection="1">
      <alignment vertical="top" wrapText="1"/>
      <protection locked="0"/>
    </xf>
    <xf numFmtId="0" fontId="11" fillId="6" borderId="44" xfId="0" applyFont="1" applyFill="1" applyBorder="1" applyAlignment="1" applyProtection="1">
      <alignment horizontal="center" vertical="top" wrapText="1"/>
    </xf>
    <xf numFmtId="0" fontId="77" fillId="6" borderId="8" xfId="0" applyFont="1" applyFill="1" applyBorder="1" applyAlignment="1" applyProtection="1">
      <alignment horizontal="center" wrapText="1"/>
    </xf>
    <xf numFmtId="0" fontId="66" fillId="6" borderId="8" xfId="0" applyFont="1" applyFill="1" applyBorder="1" applyAlignment="1" applyProtection="1">
      <alignment horizontal="center" vertical="top" wrapText="1"/>
    </xf>
    <xf numFmtId="0" fontId="33" fillId="5" borderId="5" xfId="0" applyFont="1" applyFill="1" applyBorder="1" applyProtection="1"/>
    <xf numFmtId="0" fontId="0" fillId="5" borderId="15" xfId="0" applyFill="1" applyBorder="1" applyProtection="1"/>
    <xf numFmtId="0" fontId="17" fillId="5" borderId="7" xfId="0" applyFont="1" applyFill="1" applyBorder="1" applyAlignment="1" applyProtection="1">
      <alignment vertical="center"/>
    </xf>
    <xf numFmtId="0" fontId="5" fillId="5" borderId="8" xfId="0" applyFont="1" applyFill="1" applyBorder="1" applyAlignment="1" applyProtection="1">
      <alignment vertical="center"/>
    </xf>
    <xf numFmtId="0" fontId="17" fillId="5" borderId="4" xfId="0" applyFont="1" applyFill="1" applyBorder="1" applyAlignment="1" applyProtection="1">
      <alignment vertical="center"/>
    </xf>
    <xf numFmtId="0" fontId="17" fillId="5" borderId="5" xfId="0" applyFont="1" applyFill="1" applyBorder="1" applyAlignment="1" applyProtection="1">
      <alignment vertical="center"/>
    </xf>
    <xf numFmtId="0" fontId="17" fillId="5" borderId="3" xfId="0" applyFont="1" applyFill="1" applyBorder="1" applyAlignment="1" applyProtection="1">
      <alignment vertical="center"/>
    </xf>
    <xf numFmtId="0" fontId="5" fillId="5" borderId="0" xfId="0" applyFont="1" applyFill="1" applyBorder="1" applyAlignment="1" applyProtection="1">
      <alignment vertical="center"/>
    </xf>
    <xf numFmtId="0" fontId="5" fillId="5" borderId="1" xfId="0" applyFont="1" applyFill="1" applyBorder="1" applyAlignment="1" applyProtection="1">
      <alignment vertical="center"/>
    </xf>
    <xf numFmtId="0" fontId="17" fillId="5" borderId="2" xfId="0" applyFont="1" applyFill="1" applyBorder="1" applyAlignment="1" applyProtection="1">
      <alignment vertical="center"/>
    </xf>
    <xf numFmtId="0" fontId="17" fillId="5" borderId="6" xfId="0" applyFont="1" applyFill="1" applyBorder="1" applyAlignment="1" applyProtection="1">
      <alignment vertical="center"/>
    </xf>
    <xf numFmtId="14" fontId="12" fillId="5" borderId="7" xfId="0" applyNumberFormat="1" applyFont="1" applyFill="1" applyBorder="1" applyAlignment="1" applyProtection="1">
      <alignment horizontal="left" vertical="center"/>
    </xf>
    <xf numFmtId="14" fontId="12" fillId="5" borderId="5" xfId="0" applyNumberFormat="1" applyFont="1" applyFill="1" applyBorder="1" applyAlignment="1" applyProtection="1">
      <alignment horizontal="left" vertical="center"/>
    </xf>
    <xf numFmtId="14" fontId="12" fillId="5" borderId="3" xfId="0" applyNumberFormat="1" applyFont="1" applyFill="1" applyBorder="1" applyAlignment="1" applyProtection="1">
      <alignment horizontal="left" vertical="center"/>
    </xf>
    <xf numFmtId="0" fontId="65" fillId="5" borderId="4" xfId="0" applyFont="1" applyFill="1" applyBorder="1" applyAlignment="1" applyProtection="1">
      <alignment horizontal="center" vertical="center" wrapText="1"/>
    </xf>
    <xf numFmtId="0" fontId="65" fillId="5" borderId="8" xfId="0" applyFont="1" applyFill="1" applyBorder="1" applyAlignment="1" applyProtection="1">
      <alignment horizontal="center" vertical="center" wrapText="1"/>
    </xf>
    <xf numFmtId="0" fontId="84" fillId="2" borderId="0" xfId="1" applyFont="1" applyFill="1" applyBorder="1" applyAlignment="1" applyProtection="1">
      <protection locked="0"/>
    </xf>
    <xf numFmtId="0" fontId="0" fillId="2" borderId="61" xfId="0" applyFill="1" applyBorder="1" applyProtection="1"/>
    <xf numFmtId="0" fontId="7" fillId="2" borderId="62" xfId="1" applyFont="1" applyFill="1" applyBorder="1" applyAlignment="1" applyProtection="1">
      <alignment horizontal="center"/>
      <protection locked="0"/>
    </xf>
    <xf numFmtId="0" fontId="0" fillId="2" borderId="0" xfId="0" applyFill="1" applyProtection="1"/>
    <xf numFmtId="0" fontId="92" fillId="0" borderId="0" xfId="0" applyFont="1"/>
    <xf numFmtId="0" fontId="14" fillId="5" borderId="0" xfId="0" applyFont="1" applyFill="1" applyBorder="1" applyAlignment="1" applyProtection="1">
      <alignment horizontal="right"/>
    </xf>
    <xf numFmtId="0" fontId="0" fillId="5" borderId="0" xfId="0" applyFill="1" applyBorder="1" applyAlignment="1" applyProtection="1">
      <alignment wrapText="1"/>
    </xf>
    <xf numFmtId="0" fontId="0" fillId="5" borderId="0" xfId="0" applyFill="1" applyAlignment="1" applyProtection="1">
      <alignment horizontal="right"/>
    </xf>
    <xf numFmtId="0" fontId="91" fillId="5" borderId="0" xfId="0" applyFont="1" applyFill="1" applyBorder="1" applyProtection="1"/>
    <xf numFmtId="0" fontId="89" fillId="2" borderId="1" xfId="0" applyFont="1" applyFill="1" applyBorder="1" applyAlignment="1" applyProtection="1"/>
    <xf numFmtId="0" fontId="90" fillId="2" borderId="1" xfId="0" applyFont="1" applyFill="1" applyBorder="1" applyAlignment="1" applyProtection="1"/>
    <xf numFmtId="0" fontId="4" fillId="5" borderId="0" xfId="0" applyFont="1" applyFill="1" applyBorder="1" applyAlignment="1" applyProtection="1">
      <alignment horizontal="right"/>
    </xf>
    <xf numFmtId="0" fontId="17" fillId="5" borderId="0" xfId="0" applyFont="1" applyFill="1" applyBorder="1" applyAlignment="1" applyProtection="1">
      <alignment horizontal="right" vertical="top"/>
    </xf>
    <xf numFmtId="0" fontId="12" fillId="5" borderId="0" xfId="0" applyFont="1" applyFill="1" applyBorder="1" applyProtection="1"/>
    <xf numFmtId="0" fontId="12" fillId="5" borderId="0" xfId="0" applyFont="1" applyFill="1" applyProtection="1"/>
    <xf numFmtId="0" fontId="12" fillId="5" borderId="0" xfId="0" applyFont="1" applyFill="1" applyBorder="1" applyAlignment="1" applyProtection="1">
      <alignment horizontal="right"/>
    </xf>
    <xf numFmtId="0" fontId="57" fillId="5" borderId="0" xfId="0" applyFont="1" applyFill="1" applyBorder="1" applyAlignment="1" applyProtection="1">
      <alignment horizontal="right"/>
    </xf>
    <xf numFmtId="0" fontId="12" fillId="5" borderId="0" xfId="0" applyFont="1" applyFill="1" applyBorder="1" applyAlignment="1" applyProtection="1">
      <alignment vertical="top"/>
    </xf>
    <xf numFmtId="0" fontId="12" fillId="5" borderId="0" xfId="0" applyFont="1" applyFill="1" applyAlignment="1" applyProtection="1">
      <alignment horizontal="left"/>
    </xf>
    <xf numFmtId="0" fontId="9" fillId="5" borderId="1" xfId="0" applyFont="1" applyFill="1" applyBorder="1" applyProtection="1"/>
    <xf numFmtId="0" fontId="0" fillId="5" borderId="0" xfId="0" applyFill="1" applyBorder="1" applyAlignment="1" applyProtection="1">
      <alignment horizontal="center"/>
    </xf>
    <xf numFmtId="0" fontId="6" fillId="5" borderId="2" xfId="0" applyFont="1" applyFill="1" applyBorder="1" applyAlignment="1" applyProtection="1">
      <alignment vertical="top"/>
    </xf>
    <xf numFmtId="0" fontId="10" fillId="5" borderId="8" xfId="0" applyFont="1" applyFill="1" applyBorder="1" applyAlignment="1" applyProtection="1">
      <alignment horizontal="left"/>
    </xf>
    <xf numFmtId="0" fontId="7" fillId="5" borderId="0" xfId="0" applyFont="1" applyFill="1" applyBorder="1" applyAlignment="1" applyProtection="1">
      <alignment horizontal="left"/>
    </xf>
    <xf numFmtId="0" fontId="7" fillId="5" borderId="0" xfId="0" applyFont="1" applyFill="1" applyBorder="1" applyProtection="1"/>
    <xf numFmtId="0" fontId="10" fillId="5" borderId="5" xfId="0" applyFont="1" applyFill="1" applyBorder="1" applyProtection="1"/>
    <xf numFmtId="0" fontId="0" fillId="5" borderId="1" xfId="0" applyFill="1" applyBorder="1" applyAlignment="1" applyProtection="1">
      <alignment horizontal="right"/>
    </xf>
    <xf numFmtId="0" fontId="0" fillId="5" borderId="8" xfId="0" applyFill="1" applyBorder="1" applyAlignment="1" applyProtection="1">
      <alignment horizontal="right"/>
    </xf>
    <xf numFmtId="0" fontId="8" fillId="5" borderId="5" xfId="0" applyFont="1" applyFill="1" applyBorder="1" applyProtection="1"/>
    <xf numFmtId="0" fontId="8" fillId="5" borderId="3" xfId="0" applyFont="1" applyFill="1" applyBorder="1" applyProtection="1"/>
    <xf numFmtId="0" fontId="37" fillId="5" borderId="0" xfId="0" applyFont="1" applyFill="1" applyBorder="1" applyProtection="1"/>
    <xf numFmtId="0" fontId="10" fillId="5" borderId="5" xfId="0" applyFont="1" applyFill="1" applyBorder="1" applyAlignment="1" applyProtection="1"/>
    <xf numFmtId="0" fontId="0" fillId="5" borderId="0" xfId="0" applyFont="1" applyFill="1" applyBorder="1" applyAlignment="1" applyProtection="1">
      <alignment horizontal="left" indent="1"/>
    </xf>
    <xf numFmtId="0" fontId="4" fillId="5" borderId="0" xfId="0" applyFont="1" applyFill="1" applyBorder="1" applyAlignment="1" applyProtection="1">
      <alignment horizontal="left" indent="1"/>
    </xf>
    <xf numFmtId="0" fontId="4" fillId="5" borderId="1" xfId="0" applyFont="1" applyFill="1" applyBorder="1" applyAlignment="1" applyProtection="1">
      <alignment horizontal="left" indent="1"/>
    </xf>
    <xf numFmtId="0" fontId="0" fillId="5" borderId="0" xfId="0" applyFill="1" applyAlignment="1" applyProtection="1">
      <alignment horizontal="left"/>
    </xf>
    <xf numFmtId="0" fontId="0" fillId="5" borderId="4" xfId="0" applyFill="1" applyBorder="1" applyAlignment="1" applyProtection="1">
      <alignment horizontal="right"/>
    </xf>
    <xf numFmtId="0" fontId="8" fillId="5" borderId="1" xfId="0" applyFont="1" applyFill="1" applyBorder="1" applyProtection="1"/>
    <xf numFmtId="0" fontId="8" fillId="5" borderId="8" xfId="0" applyFont="1" applyFill="1" applyBorder="1" applyProtection="1"/>
    <xf numFmtId="0" fontId="42" fillId="5" borderId="8" xfId="0" applyFont="1" applyFill="1" applyBorder="1" applyProtection="1"/>
    <xf numFmtId="0" fontId="42" fillId="5" borderId="5" xfId="0" applyFont="1" applyFill="1" applyBorder="1" applyProtection="1"/>
    <xf numFmtId="0" fontId="42" fillId="5" borderId="0" xfId="0" applyFont="1" applyFill="1" applyBorder="1" applyProtection="1"/>
    <xf numFmtId="0" fontId="43" fillId="5" borderId="5" xfId="0" applyFont="1" applyFill="1" applyBorder="1" applyAlignment="1" applyProtection="1">
      <alignment horizontal="center"/>
    </xf>
    <xf numFmtId="0" fontId="0" fillId="5" borderId="0" xfId="0" applyFont="1" applyFill="1" applyBorder="1" applyAlignment="1" applyProtection="1">
      <alignment vertical="center"/>
    </xf>
    <xf numFmtId="0" fontId="42" fillId="5" borderId="5" xfId="0" applyFont="1" applyFill="1" applyBorder="1" applyAlignment="1" applyProtection="1">
      <alignment horizontal="right"/>
    </xf>
    <xf numFmtId="0" fontId="0" fillId="5" borderId="0" xfId="0" applyFont="1" applyFill="1" applyBorder="1" applyAlignment="1" applyProtection="1">
      <alignment horizontal="left" vertical="center"/>
    </xf>
    <xf numFmtId="0" fontId="0" fillId="5" borderId="0" xfId="0" applyFont="1" applyFill="1" applyBorder="1" applyAlignment="1" applyProtection="1">
      <alignment horizontal="left"/>
    </xf>
    <xf numFmtId="0" fontId="1" fillId="5" borderId="0" xfId="0" applyFont="1" applyFill="1" applyBorder="1" applyAlignment="1" applyProtection="1">
      <alignment vertical="center"/>
    </xf>
    <xf numFmtId="0" fontId="1" fillId="5" borderId="0" xfId="0" applyFont="1" applyFill="1" applyBorder="1" applyProtection="1"/>
    <xf numFmtId="0" fontId="42" fillId="5" borderId="3" xfId="0" applyFont="1" applyFill="1" applyBorder="1" applyProtection="1"/>
    <xf numFmtId="0" fontId="42" fillId="5" borderId="1" xfId="0" applyFont="1" applyFill="1" applyBorder="1" applyProtection="1"/>
    <xf numFmtId="0" fontId="91" fillId="5" borderId="8" xfId="0" applyFont="1" applyFill="1" applyBorder="1" applyProtection="1"/>
    <xf numFmtId="0" fontId="94" fillId="5" borderId="8" xfId="0" applyFont="1" applyFill="1" applyBorder="1" applyProtection="1"/>
    <xf numFmtId="0" fontId="0" fillId="2" borderId="26" xfId="0" applyFill="1" applyBorder="1" applyProtection="1"/>
    <xf numFmtId="0" fontId="14" fillId="5" borderId="5" xfId="0" applyFont="1" applyFill="1" applyBorder="1" applyAlignment="1" applyProtection="1">
      <alignment horizontal="right"/>
    </xf>
    <xf numFmtId="0" fontId="41" fillId="5" borderId="0" xfId="0" applyFont="1" applyFill="1" applyBorder="1" applyProtection="1"/>
    <xf numFmtId="0" fontId="6" fillId="5" borderId="0" xfId="0" applyFont="1" applyFill="1" applyBorder="1" applyAlignment="1" applyProtection="1">
      <alignment horizontal="left" vertical="top"/>
    </xf>
    <xf numFmtId="0" fontId="15" fillId="5" borderId="0" xfId="0" applyFont="1" applyFill="1" applyAlignment="1" applyProtection="1">
      <alignment horizontal="left"/>
      <protection locked="0"/>
    </xf>
    <xf numFmtId="0" fontId="17" fillId="5" borderId="0" xfId="0" applyFont="1" applyFill="1" applyBorder="1" applyAlignment="1" applyProtection="1">
      <alignment vertical="top"/>
    </xf>
    <xf numFmtId="0" fontId="17" fillId="5" borderId="0" xfId="0" applyFont="1" applyFill="1" applyBorder="1" applyProtection="1"/>
    <xf numFmtId="0" fontId="17" fillId="5" borderId="0" xfId="0" applyFont="1" applyFill="1" applyAlignment="1" applyProtection="1">
      <alignment horizontal="left"/>
    </xf>
    <xf numFmtId="0" fontId="6" fillId="5" borderId="0" xfId="0" applyFont="1" applyFill="1" applyBorder="1" applyAlignment="1" applyProtection="1"/>
    <xf numFmtId="0" fontId="21" fillId="5" borderId="0" xfId="0" applyFont="1" applyFill="1" applyBorder="1" applyAlignment="1" applyProtection="1">
      <alignment horizontal="right"/>
    </xf>
    <xf numFmtId="0" fontId="90" fillId="2" borderId="0" xfId="0" applyFont="1" applyFill="1" applyBorder="1" applyAlignment="1" applyProtection="1"/>
    <xf numFmtId="0" fontId="7" fillId="5" borderId="7" xfId="0" applyFont="1" applyFill="1" applyBorder="1" applyProtection="1"/>
    <xf numFmtId="0" fontId="7" fillId="5" borderId="5" xfId="0" applyFont="1" applyFill="1" applyBorder="1" applyProtection="1"/>
    <xf numFmtId="0" fontId="49" fillId="5" borderId="0" xfId="3" applyFont="1" applyFill="1" applyBorder="1" applyAlignment="1" applyProtection="1">
      <alignment vertical="top"/>
    </xf>
    <xf numFmtId="0" fontId="49" fillId="5" borderId="0" xfId="3" applyFont="1" applyFill="1" applyBorder="1" applyAlignment="1" applyProtection="1">
      <alignment vertical="top" wrapText="1"/>
    </xf>
    <xf numFmtId="0" fontId="49" fillId="5" borderId="8" xfId="3" applyFont="1" applyFill="1" applyBorder="1" applyAlignment="1" applyProtection="1">
      <alignment vertical="top" wrapText="1"/>
    </xf>
    <xf numFmtId="0" fontId="49" fillId="5" borderId="0" xfId="3" applyFont="1" applyFill="1" applyBorder="1" applyAlignment="1" applyProtection="1">
      <alignment horizontal="left" vertical="top" wrapText="1"/>
    </xf>
    <xf numFmtId="0" fontId="7" fillId="5" borderId="3" xfId="0" applyFont="1" applyFill="1" applyBorder="1" applyProtection="1"/>
    <xf numFmtId="0" fontId="47" fillId="5" borderId="0" xfId="3" applyFont="1" applyFill="1" applyBorder="1" applyAlignment="1" applyProtection="1">
      <alignment horizontal="left" wrapText="1"/>
    </xf>
    <xf numFmtId="0" fontId="50" fillId="5" borderId="0" xfId="3" applyFont="1" applyFill="1" applyBorder="1" applyAlignment="1" applyProtection="1">
      <alignment horizontal="left" vertical="top" wrapText="1"/>
    </xf>
    <xf numFmtId="0" fontId="49" fillId="5" borderId="0" xfId="3" applyFont="1" applyFill="1" applyBorder="1" applyAlignment="1" applyProtection="1">
      <alignment horizontal="left" wrapText="1"/>
    </xf>
    <xf numFmtId="0" fontId="0" fillId="5" borderId="0" xfId="0" applyFont="1" applyFill="1" applyBorder="1" applyAlignment="1" applyProtection="1"/>
    <xf numFmtId="0" fontId="51" fillId="5" borderId="0" xfId="3" applyFont="1" applyFill="1" applyBorder="1" applyAlignment="1" applyProtection="1">
      <alignment horizontal="left" vertical="top" wrapText="1"/>
    </xf>
    <xf numFmtId="0" fontId="49" fillId="5" borderId="0" xfId="3" applyFont="1" applyFill="1" applyBorder="1" applyAlignment="1" applyProtection="1">
      <alignment wrapText="1"/>
    </xf>
    <xf numFmtId="0" fontId="0" fillId="5" borderId="0" xfId="0" applyFont="1" applyFill="1" applyBorder="1" applyAlignment="1" applyProtection="1">
      <alignment horizontal="center"/>
    </xf>
    <xf numFmtId="0" fontId="53" fillId="5" borderId="0" xfId="3" applyFont="1" applyFill="1" applyBorder="1" applyAlignment="1" applyProtection="1">
      <alignment horizontal="left" wrapText="1"/>
    </xf>
    <xf numFmtId="0" fontId="49" fillId="5" borderId="1" xfId="3" applyFont="1" applyFill="1" applyBorder="1" applyAlignment="1" applyProtection="1">
      <alignment vertical="top" wrapText="1"/>
    </xf>
    <xf numFmtId="0" fontId="0" fillId="5" borderId="1" xfId="0" applyFont="1" applyFill="1" applyBorder="1" applyProtection="1"/>
    <xf numFmtId="0" fontId="0" fillId="5" borderId="7" xfId="0" applyFill="1" applyBorder="1" applyProtection="1"/>
    <xf numFmtId="0" fontId="0" fillId="5" borderId="8" xfId="0" applyFont="1" applyFill="1" applyBorder="1" applyProtection="1"/>
    <xf numFmtId="0" fontId="75" fillId="5" borderId="0" xfId="3" applyFont="1" applyFill="1" applyBorder="1" applyAlignment="1" applyProtection="1">
      <alignment wrapText="1"/>
    </xf>
    <xf numFmtId="0" fontId="53" fillId="5" borderId="0" xfId="3" applyFont="1" applyFill="1" applyBorder="1" applyAlignment="1" applyProtection="1"/>
    <xf numFmtId="0" fontId="49" fillId="5" borderId="1" xfId="3" applyFont="1" applyFill="1" applyBorder="1" applyAlignment="1" applyProtection="1">
      <alignment horizontal="left" vertical="top" wrapText="1"/>
    </xf>
    <xf numFmtId="0" fontId="12" fillId="5" borderId="0" xfId="0" applyFont="1" applyFill="1" applyBorder="1" applyAlignment="1" applyProtection="1"/>
    <xf numFmtId="0" fontId="55" fillId="5" borderId="0" xfId="0" applyFont="1" applyFill="1" applyBorder="1" applyAlignment="1" applyProtection="1"/>
    <xf numFmtId="0" fontId="74" fillId="5" borderId="5" xfId="0" applyFont="1" applyFill="1" applyBorder="1" applyProtection="1"/>
    <xf numFmtId="0" fontId="16" fillId="2" borderId="0" xfId="0" applyFont="1" applyFill="1" applyBorder="1" applyProtection="1"/>
    <xf numFmtId="0" fontId="0" fillId="5" borderId="8" xfId="0" applyFill="1" applyBorder="1" applyAlignment="1" applyProtection="1">
      <alignment horizontal="left"/>
    </xf>
    <xf numFmtId="0" fontId="12" fillId="5" borderId="8" xfId="0" applyFont="1" applyFill="1" applyBorder="1" applyProtection="1"/>
    <xf numFmtId="0" fontId="23" fillId="5" borderId="1" xfId="0" applyFont="1" applyFill="1" applyBorder="1" applyProtection="1"/>
    <xf numFmtId="0" fontId="0" fillId="5" borderId="1" xfId="0" applyFill="1" applyBorder="1" applyAlignment="1" applyProtection="1">
      <alignment horizontal="left"/>
    </xf>
    <xf numFmtId="0" fontId="12" fillId="5" borderId="1" xfId="0" applyFont="1" applyFill="1" applyBorder="1" applyProtection="1"/>
    <xf numFmtId="0" fontId="0" fillId="5" borderId="5" xfId="0" applyFill="1" applyBorder="1" applyAlignment="1" applyProtection="1">
      <alignment vertical="top"/>
    </xf>
    <xf numFmtId="0" fontId="0" fillId="5" borderId="2" xfId="0" applyFill="1" applyBorder="1" applyAlignment="1" applyProtection="1">
      <alignment vertical="top"/>
    </xf>
    <xf numFmtId="0" fontId="16" fillId="5" borderId="1" xfId="0" applyFont="1" applyFill="1" applyBorder="1" applyProtection="1"/>
    <xf numFmtId="0" fontId="30" fillId="6" borderId="0" xfId="0" applyFont="1" applyFill="1" applyBorder="1" applyAlignment="1" applyProtection="1">
      <alignment horizontal="center" vertical="top" wrapText="1"/>
    </xf>
    <xf numFmtId="0" fontId="30" fillId="6" borderId="0" xfId="0" applyFont="1" applyFill="1" applyBorder="1" applyAlignment="1" applyProtection="1">
      <alignment wrapText="1"/>
    </xf>
    <xf numFmtId="0" fontId="67" fillId="6" borderId="0" xfId="0" applyFont="1" applyFill="1" applyBorder="1" applyAlignment="1" applyProtection="1">
      <alignment horizontal="center" wrapText="1"/>
    </xf>
    <xf numFmtId="0" fontId="67" fillId="6" borderId="0" xfId="0" applyFont="1" applyFill="1" applyBorder="1" applyAlignment="1" applyProtection="1">
      <alignment wrapText="1"/>
    </xf>
    <xf numFmtId="0" fontId="9" fillId="5" borderId="13" xfId="0" applyFont="1" applyFill="1" applyBorder="1" applyAlignment="1" applyProtection="1">
      <alignment vertical="center"/>
    </xf>
    <xf numFmtId="0" fontId="61" fillId="5" borderId="16" xfId="0" applyFont="1" applyFill="1" applyBorder="1" applyAlignment="1" applyProtection="1">
      <alignment vertical="center"/>
    </xf>
    <xf numFmtId="0" fontId="9" fillId="5" borderId="7" xfId="0" applyFont="1" applyFill="1" applyBorder="1" applyAlignment="1" applyProtection="1">
      <alignment vertical="center"/>
    </xf>
    <xf numFmtId="0" fontId="9" fillId="5" borderId="5" xfId="0" applyFont="1" applyFill="1" applyBorder="1" applyAlignment="1" applyProtection="1">
      <alignment vertical="center"/>
    </xf>
    <xf numFmtId="0" fontId="9" fillId="5" borderId="3" xfId="0" applyFont="1" applyFill="1" applyBorder="1" applyAlignment="1" applyProtection="1">
      <alignment vertical="center"/>
    </xf>
    <xf numFmtId="0" fontId="5" fillId="5" borderId="4" xfId="0" applyFont="1" applyFill="1" applyBorder="1" applyAlignment="1" applyProtection="1">
      <alignment horizontal="center" vertical="center" wrapText="1"/>
    </xf>
    <xf numFmtId="0" fontId="26" fillId="5" borderId="2" xfId="0" applyFont="1" applyFill="1" applyBorder="1" applyAlignment="1" applyProtection="1">
      <alignment horizontal="left" vertical="center" wrapText="1"/>
    </xf>
    <xf numFmtId="0" fontId="5" fillId="5" borderId="6" xfId="0" applyFont="1" applyFill="1" applyBorder="1" applyAlignment="1" applyProtection="1">
      <alignment horizontal="center" vertical="center" wrapText="1"/>
    </xf>
    <xf numFmtId="0" fontId="8" fillId="5" borderId="5" xfId="0" applyFont="1" applyFill="1" applyBorder="1" applyAlignment="1" applyProtection="1">
      <alignment horizontal="left" indent="1"/>
    </xf>
    <xf numFmtId="0" fontId="10" fillId="5" borderId="0" xfId="0" applyFont="1" applyFill="1" applyProtection="1"/>
    <xf numFmtId="0" fontId="0" fillId="5" borderId="0" xfId="0" applyFill="1" applyBorder="1" applyAlignment="1" applyProtection="1">
      <alignment horizontal="left" indent="3"/>
    </xf>
    <xf numFmtId="14" fontId="0" fillId="5" borderId="0" xfId="0" applyNumberFormat="1" applyFill="1" applyBorder="1" applyAlignment="1" applyProtection="1">
      <alignment horizontal="right"/>
    </xf>
    <xf numFmtId="0" fontId="13" fillId="5" borderId="0" xfId="0" applyFont="1" applyFill="1" applyBorder="1" applyAlignment="1" applyProtection="1">
      <alignment horizontal="left" indent="5"/>
    </xf>
    <xf numFmtId="0" fontId="15" fillId="5" borderId="0" xfId="0" applyFont="1" applyFill="1" applyBorder="1" applyProtection="1"/>
    <xf numFmtId="0" fontId="98" fillId="2" borderId="1" xfId="0" applyFont="1" applyFill="1" applyBorder="1" applyAlignment="1" applyProtection="1"/>
    <xf numFmtId="0" fontId="16" fillId="3" borderId="0" xfId="0" applyFont="1" applyFill="1" applyProtection="1"/>
    <xf numFmtId="0" fontId="17" fillId="5" borderId="0" xfId="0" applyFont="1" applyFill="1" applyBorder="1" applyAlignment="1" applyProtection="1"/>
    <xf numFmtId="0" fontId="15" fillId="5" borderId="0" xfId="0" applyFont="1" applyFill="1" applyBorder="1" applyAlignment="1" applyProtection="1"/>
    <xf numFmtId="0" fontId="0" fillId="2" borderId="0" xfId="0" applyFill="1" applyProtection="1"/>
    <xf numFmtId="0" fontId="85" fillId="5" borderId="7" xfId="0" applyFont="1" applyFill="1" applyBorder="1" applyAlignment="1" applyProtection="1">
      <alignment horizontal="left"/>
    </xf>
    <xf numFmtId="0" fontId="85" fillId="5" borderId="7" xfId="0" applyFont="1" applyFill="1" applyBorder="1" applyAlignment="1" applyProtection="1">
      <alignment horizontal="left"/>
    </xf>
    <xf numFmtId="0" fontId="0" fillId="2" borderId="0" xfId="0" applyFill="1" applyProtection="1"/>
    <xf numFmtId="0" fontId="7" fillId="2" borderId="0" xfId="1" applyFont="1" applyFill="1" applyBorder="1" applyAlignment="1" applyProtection="1"/>
    <xf numFmtId="0" fontId="99" fillId="5" borderId="0" xfId="0" applyFont="1" applyFill="1" applyProtection="1"/>
    <xf numFmtId="0" fontId="84" fillId="5" borderId="0" xfId="0" applyFont="1" applyFill="1" applyProtection="1"/>
    <xf numFmtId="0" fontId="85" fillId="5" borderId="7" xfId="0" applyFont="1" applyFill="1" applyBorder="1" applyAlignment="1" applyProtection="1"/>
    <xf numFmtId="0" fontId="84" fillId="2" borderId="65" xfId="1" applyFont="1" applyFill="1" applyBorder="1" applyAlignment="1" applyProtection="1">
      <protection locked="0"/>
    </xf>
    <xf numFmtId="0" fontId="85" fillId="5" borderId="7" xfId="0" applyFont="1" applyFill="1" applyBorder="1" applyAlignment="1" applyProtection="1">
      <alignment horizontal="left" indent="1"/>
    </xf>
    <xf numFmtId="0" fontId="101" fillId="5" borderId="0" xfId="0" applyFont="1" applyFill="1" applyProtection="1"/>
    <xf numFmtId="0" fontId="84" fillId="5" borderId="0" xfId="0" applyFont="1" applyFill="1" applyBorder="1" applyAlignment="1" applyProtection="1">
      <alignment horizontal="center"/>
    </xf>
    <xf numFmtId="0" fontId="84" fillId="5" borderId="0" xfId="0" applyFont="1" applyFill="1" applyBorder="1" applyAlignment="1" applyProtection="1">
      <alignment horizontal="left"/>
    </xf>
    <xf numFmtId="0" fontId="84" fillId="5" borderId="0" xfId="0" applyFont="1" applyFill="1" applyBorder="1" applyProtection="1"/>
    <xf numFmtId="0" fontId="102" fillId="5" borderId="0" xfId="0" applyFont="1" applyFill="1" applyBorder="1" applyAlignment="1" applyProtection="1">
      <alignment horizontal="left" indent="1"/>
    </xf>
    <xf numFmtId="0" fontId="103" fillId="5" borderId="0" xfId="0" applyFont="1" applyFill="1" applyBorder="1" applyProtection="1"/>
    <xf numFmtId="0" fontId="85" fillId="5" borderId="7" xfId="0" applyFont="1" applyFill="1" applyBorder="1" applyProtection="1"/>
    <xf numFmtId="0" fontId="101" fillId="5" borderId="0" xfId="0" applyFont="1" applyFill="1" applyBorder="1" applyProtection="1"/>
    <xf numFmtId="0" fontId="98" fillId="2" borderId="0" xfId="0" applyFont="1" applyFill="1" applyBorder="1" applyAlignment="1" applyProtection="1"/>
    <xf numFmtId="0" fontId="88" fillId="2" borderId="0" xfId="0" applyFont="1" applyFill="1" applyProtection="1"/>
    <xf numFmtId="0" fontId="84" fillId="5" borderId="8" xfId="0" applyFont="1" applyFill="1" applyBorder="1" applyProtection="1"/>
    <xf numFmtId="0" fontId="46" fillId="6" borderId="34" xfId="4" applyFont="1" applyFill="1" applyBorder="1" applyAlignment="1" applyProtection="1">
      <alignment horizontal="center" vertical="top" wrapText="1"/>
    </xf>
    <xf numFmtId="0" fontId="46" fillId="6" borderId="59" xfId="4" applyFont="1" applyFill="1" applyBorder="1" applyAlignment="1" applyProtection="1">
      <alignment horizontal="center" vertical="top" wrapText="1"/>
    </xf>
    <xf numFmtId="0" fontId="102" fillId="5" borderId="10" xfId="4" applyFont="1" applyFill="1" applyBorder="1" applyAlignment="1" applyProtection="1">
      <alignment horizontal="left"/>
    </xf>
    <xf numFmtId="0" fontId="84" fillId="5" borderId="10" xfId="0" applyFont="1" applyFill="1" applyBorder="1" applyProtection="1"/>
    <xf numFmtId="0" fontId="46" fillId="6" borderId="59" xfId="4" applyFont="1" applyFill="1" applyBorder="1" applyAlignment="1" applyProtection="1">
      <alignment horizontal="center" vertical="center" wrapText="1"/>
    </xf>
    <xf numFmtId="0" fontId="105" fillId="5" borderId="0" xfId="0" applyFont="1" applyFill="1" applyBorder="1" applyProtection="1"/>
    <xf numFmtId="0" fontId="102" fillId="5" borderId="15" xfId="0" applyFont="1" applyFill="1" applyBorder="1" applyAlignment="1" applyProtection="1">
      <alignment horizontal="center" vertical="center"/>
    </xf>
    <xf numFmtId="0" fontId="102" fillId="5" borderId="16" xfId="0" applyFont="1" applyFill="1" applyBorder="1" applyAlignment="1" applyProtection="1">
      <alignment vertical="center"/>
    </xf>
    <xf numFmtId="0" fontId="102" fillId="5" borderId="13" xfId="0" applyFont="1" applyFill="1" applyBorder="1" applyAlignment="1" applyProtection="1">
      <alignment vertical="center"/>
    </xf>
    <xf numFmtId="0" fontId="85" fillId="5" borderId="5" xfId="0" applyFont="1" applyFill="1" applyBorder="1" applyAlignment="1" applyProtection="1">
      <alignment horizontal="left" indent="1"/>
    </xf>
    <xf numFmtId="0" fontId="102" fillId="5" borderId="10" xfId="0" applyFont="1" applyFill="1" applyBorder="1" applyAlignment="1" applyProtection="1">
      <alignment horizontal="center" vertical="center"/>
    </xf>
    <xf numFmtId="0" fontId="85" fillId="5" borderId="0" xfId="0" applyFont="1" applyFill="1" applyBorder="1" applyAlignment="1" applyProtection="1">
      <alignment horizontal="left"/>
    </xf>
    <xf numFmtId="0" fontId="84" fillId="5" borderId="0" xfId="0" applyFont="1" applyFill="1" applyBorder="1" applyAlignment="1" applyProtection="1">
      <alignment horizontal="center"/>
    </xf>
    <xf numFmtId="0" fontId="0" fillId="5" borderId="12" xfId="0" applyFill="1" applyBorder="1" applyProtection="1"/>
    <xf numFmtId="0" fontId="0" fillId="5" borderId="11" xfId="0" applyFill="1" applyBorder="1" applyProtection="1"/>
    <xf numFmtId="0" fontId="107" fillId="5" borderId="0" xfId="0" applyFont="1" applyFill="1" applyBorder="1" applyProtection="1"/>
    <xf numFmtId="0" fontId="108" fillId="2" borderId="0" xfId="0" applyFont="1" applyFill="1" applyProtection="1"/>
    <xf numFmtId="0" fontId="16" fillId="2" borderId="0" xfId="0" applyFont="1" applyFill="1" applyProtection="1"/>
    <xf numFmtId="0" fontId="29" fillId="5" borderId="2" xfId="0" applyFont="1" applyFill="1" applyBorder="1" applyAlignment="1" applyProtection="1">
      <alignment horizontal="left" vertical="center" wrapText="1"/>
    </xf>
    <xf numFmtId="0" fontId="29" fillId="5" borderId="6" xfId="0" applyFont="1" applyFill="1" applyBorder="1" applyAlignment="1" applyProtection="1">
      <alignment horizontal="left" vertical="center" wrapText="1"/>
    </xf>
    <xf numFmtId="0" fontId="7" fillId="5" borderId="5" xfId="1" applyFont="1" applyFill="1" applyBorder="1" applyAlignment="1" applyProtection="1">
      <alignment horizontal="center"/>
    </xf>
    <xf numFmtId="0" fontId="7" fillId="5" borderId="0" xfId="1" applyFont="1" applyFill="1" applyBorder="1" applyAlignment="1" applyProtection="1">
      <alignment horizontal="center"/>
    </xf>
    <xf numFmtId="0" fontId="54" fillId="2" borderId="0" xfId="0" applyFont="1" applyFill="1" applyProtection="1"/>
    <xf numFmtId="0" fontId="116" fillId="2" borderId="0" xfId="0" applyFont="1" applyFill="1" applyProtection="1"/>
    <xf numFmtId="0" fontId="0" fillId="2" borderId="0" xfId="0" applyFill="1" applyProtection="1"/>
    <xf numFmtId="0" fontId="0" fillId="8" borderId="0" xfId="0" applyFill="1" applyBorder="1" applyProtection="1"/>
    <xf numFmtId="0" fontId="0" fillId="8" borderId="0" xfId="0" applyFill="1" applyBorder="1" applyAlignment="1" applyProtection="1">
      <alignment horizontal="left"/>
    </xf>
    <xf numFmtId="0" fontId="0" fillId="8" borderId="8" xfId="0" applyFill="1" applyBorder="1" applyProtection="1"/>
    <xf numFmtId="0" fontId="0" fillId="8" borderId="8" xfId="0" applyFill="1" applyBorder="1" applyAlignment="1" applyProtection="1">
      <alignment horizontal="left"/>
    </xf>
    <xf numFmtId="0" fontId="0" fillId="8" borderId="4" xfId="0" applyFill="1" applyBorder="1" applyProtection="1"/>
    <xf numFmtId="0" fontId="0" fillId="8" borderId="2" xfId="0" applyFill="1" applyBorder="1" applyProtection="1"/>
    <xf numFmtId="0" fontId="0" fillId="8" borderId="1" xfId="0" applyFill="1" applyBorder="1" applyProtection="1"/>
    <xf numFmtId="0" fontId="0" fillId="8" borderId="1" xfId="0" applyFill="1" applyBorder="1" applyAlignment="1" applyProtection="1">
      <alignment horizontal="left"/>
    </xf>
    <xf numFmtId="0" fontId="0" fillId="8" borderId="6" xfId="0" applyFill="1" applyBorder="1" applyProtection="1"/>
    <xf numFmtId="0" fontId="0" fillId="8" borderId="70" xfId="0" applyFill="1" applyBorder="1" applyProtection="1"/>
    <xf numFmtId="0" fontId="0" fillId="8" borderId="71" xfId="0" applyFill="1" applyBorder="1" applyProtection="1"/>
    <xf numFmtId="0" fontId="0" fillId="5" borderId="12" xfId="0" applyFill="1" applyBorder="1" applyAlignment="1" applyProtection="1">
      <alignment horizontal="left"/>
    </xf>
    <xf numFmtId="0" fontId="0" fillId="8" borderId="0" xfId="0" applyFill="1" applyBorder="1" applyAlignment="1" applyProtection="1">
      <alignment horizontal="left" indent="1"/>
    </xf>
    <xf numFmtId="0" fontId="0" fillId="8" borderId="0" xfId="0" applyFill="1" applyBorder="1" applyAlignment="1" applyProtection="1">
      <alignment horizontal="left" vertical="top" indent="1"/>
    </xf>
    <xf numFmtId="0" fontId="0" fillId="8" borderId="0" xfId="0" applyFont="1" applyFill="1" applyBorder="1" applyAlignment="1" applyProtection="1">
      <alignment horizontal="left" indent="1"/>
    </xf>
    <xf numFmtId="0" fontId="0" fillId="2" borderId="0" xfId="0" applyFill="1" applyProtection="1"/>
    <xf numFmtId="0" fontId="70" fillId="3" borderId="0" xfId="0" applyFont="1" applyFill="1" applyBorder="1" applyAlignment="1" applyProtection="1">
      <alignment vertical="top" wrapText="1"/>
    </xf>
    <xf numFmtId="0" fontId="118" fillId="3" borderId="0" xfId="0" applyFont="1" applyFill="1" applyAlignment="1" applyProtection="1">
      <alignment vertical="top" wrapText="1"/>
    </xf>
    <xf numFmtId="0" fontId="7" fillId="5" borderId="2" xfId="0" applyFont="1" applyFill="1" applyBorder="1" applyProtection="1"/>
    <xf numFmtId="14" fontId="0" fillId="3" borderId="0" xfId="0" applyNumberFormat="1" applyFill="1" applyProtection="1"/>
    <xf numFmtId="0" fontId="0" fillId="3" borderId="0" xfId="0" applyFill="1" applyBorder="1" applyAlignment="1" applyProtection="1">
      <alignment vertical="top"/>
    </xf>
    <xf numFmtId="0" fontId="119" fillId="5" borderId="0" xfId="0" applyFont="1" applyFill="1" applyProtection="1"/>
    <xf numFmtId="0" fontId="119" fillId="5" borderId="8" xfId="0" applyFont="1" applyFill="1" applyBorder="1" applyProtection="1"/>
    <xf numFmtId="0" fontId="119" fillId="5" borderId="7" xfId="0" applyFont="1" applyFill="1" applyBorder="1" applyAlignment="1" applyProtection="1">
      <alignment horizontal="left" indent="1"/>
    </xf>
    <xf numFmtId="0" fontId="0" fillId="5" borderId="8" xfId="0" applyFill="1" applyBorder="1" applyAlignment="1" applyProtection="1">
      <alignment horizontal="left" indent="1"/>
    </xf>
    <xf numFmtId="0" fontId="119" fillId="5" borderId="9" xfId="0" applyFont="1" applyFill="1" applyBorder="1" applyAlignment="1" applyProtection="1">
      <alignment horizontal="left" indent="1"/>
    </xf>
    <xf numFmtId="0" fontId="0" fillId="5" borderId="12" xfId="0" applyFill="1" applyBorder="1" applyAlignment="1" applyProtection="1">
      <alignment horizontal="left" indent="1"/>
    </xf>
    <xf numFmtId="0" fontId="119" fillId="5" borderId="3" xfId="0" applyFont="1" applyFill="1" applyBorder="1" applyAlignment="1" applyProtection="1">
      <alignment horizontal="left" indent="1"/>
    </xf>
    <xf numFmtId="0" fontId="0" fillId="5" borderId="1" xfId="0" applyFill="1" applyBorder="1" applyAlignment="1" applyProtection="1">
      <alignment horizontal="left" indent="1"/>
    </xf>
    <xf numFmtId="0" fontId="1" fillId="5" borderId="0" xfId="0" applyFont="1" applyFill="1" applyProtection="1"/>
    <xf numFmtId="0" fontId="12" fillId="5" borderId="0" xfId="0" applyFont="1" applyFill="1" applyBorder="1" applyAlignment="1" applyProtection="1">
      <alignment horizontal="left" wrapText="1" indent="1"/>
    </xf>
    <xf numFmtId="0" fontId="0" fillId="5" borderId="0" xfId="0" applyFill="1" applyBorder="1" applyAlignment="1" applyProtection="1">
      <protection locked="0"/>
    </xf>
    <xf numFmtId="0" fontId="10" fillId="5" borderId="0" xfId="0" applyFont="1" applyFill="1" applyBorder="1" applyAlignment="1" applyProtection="1">
      <alignment vertical="top"/>
    </xf>
    <xf numFmtId="0" fontId="16" fillId="6" borderId="56" xfId="0" applyFont="1" applyFill="1" applyBorder="1" applyAlignment="1" applyProtection="1">
      <protection locked="0"/>
    </xf>
    <xf numFmtId="0" fontId="16" fillId="6" borderId="55" xfId="0" applyFont="1" applyFill="1" applyBorder="1" applyAlignment="1" applyProtection="1">
      <protection locked="0"/>
    </xf>
    <xf numFmtId="0" fontId="39" fillId="6" borderId="74" xfId="0" applyFont="1" applyFill="1" applyBorder="1" applyAlignment="1" applyProtection="1">
      <alignment horizontal="center"/>
      <protection locked="0"/>
    </xf>
    <xf numFmtId="0" fontId="0" fillId="9" borderId="0" xfId="0" applyFill="1" applyProtection="1"/>
    <xf numFmtId="0" fontId="16" fillId="6" borderId="57" xfId="0" applyFont="1" applyFill="1" applyBorder="1" applyAlignment="1" applyProtection="1">
      <protection locked="0"/>
    </xf>
    <xf numFmtId="0" fontId="40" fillId="2" borderId="16" xfId="0" applyFont="1" applyFill="1" applyBorder="1" applyAlignment="1" applyProtection="1">
      <alignment horizontal="center" vertical="center"/>
      <protection locked="0"/>
    </xf>
    <xf numFmtId="0" fontId="0" fillId="9" borderId="0" xfId="0" applyFill="1" applyAlignment="1" applyProtection="1">
      <alignment vertical="center"/>
    </xf>
    <xf numFmtId="0" fontId="121" fillId="9" borderId="0" xfId="0" applyFont="1" applyFill="1" applyProtection="1"/>
    <xf numFmtId="0" fontId="16" fillId="6" borderId="55" xfId="0" applyFont="1" applyFill="1" applyBorder="1" applyAlignment="1" applyProtection="1"/>
    <xf numFmtId="0" fontId="16" fillId="6" borderId="56" xfId="0" applyFont="1" applyFill="1" applyBorder="1" applyAlignment="1" applyProtection="1"/>
    <xf numFmtId="0" fontId="16" fillId="6" borderId="54" xfId="0" applyFont="1" applyFill="1" applyBorder="1" applyAlignment="1" applyProtection="1"/>
    <xf numFmtId="0" fontId="87" fillId="2" borderId="1" xfId="0" applyFont="1" applyFill="1" applyBorder="1" applyAlignment="1" applyProtection="1"/>
    <xf numFmtId="0" fontId="16" fillId="6" borderId="76" xfId="0" applyFont="1" applyFill="1" applyBorder="1" applyAlignment="1" applyProtection="1">
      <alignment vertical="center"/>
    </xf>
    <xf numFmtId="0" fontId="16" fillId="6" borderId="8" xfId="0" applyFont="1" applyFill="1" applyBorder="1" applyAlignment="1" applyProtection="1">
      <alignment vertical="center"/>
    </xf>
    <xf numFmtId="0" fontId="16" fillId="6" borderId="77" xfId="0" applyFont="1" applyFill="1" applyBorder="1" applyAlignment="1" applyProtection="1">
      <alignment vertical="center"/>
    </xf>
    <xf numFmtId="0" fontId="16" fillId="2" borderId="16"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85" fillId="5" borderId="7" xfId="0" applyFont="1" applyFill="1" applyBorder="1" applyAlignment="1" applyProtection="1">
      <alignment horizontal="left"/>
    </xf>
    <xf numFmtId="0" fontId="12" fillId="5" borderId="0" xfId="0" applyFont="1" applyFill="1" applyBorder="1" applyAlignment="1" applyProtection="1">
      <alignment horizontal="center" wrapText="1"/>
    </xf>
    <xf numFmtId="0" fontId="0" fillId="2" borderId="0" xfId="0" applyFill="1" applyProtection="1"/>
    <xf numFmtId="0" fontId="85" fillId="5" borderId="5" xfId="0" applyFont="1" applyFill="1" applyBorder="1" applyAlignment="1" applyProtection="1">
      <alignment horizontal="left"/>
    </xf>
    <xf numFmtId="0" fontId="16" fillId="5" borderId="8" xfId="0" applyFont="1" applyFill="1" applyBorder="1" applyProtection="1"/>
    <xf numFmtId="0" fontId="21" fillId="5" borderId="0" xfId="0" applyFont="1" applyFill="1" applyBorder="1" applyProtection="1"/>
    <xf numFmtId="0" fontId="94" fillId="5" borderId="0" xfId="0" applyFont="1" applyFill="1" applyBorder="1" applyAlignment="1" applyProtection="1">
      <alignment horizontal="left" vertical="top"/>
    </xf>
    <xf numFmtId="0" fontId="86" fillId="5" borderId="0" xfId="0" applyFont="1" applyFill="1" applyBorder="1" applyAlignment="1" applyProtection="1">
      <alignment horizontal="left" vertical="top"/>
    </xf>
    <xf numFmtId="14" fontId="15" fillId="5" borderId="0" xfId="0" applyNumberFormat="1" applyFont="1" applyFill="1" applyBorder="1" applyAlignment="1" applyProtection="1"/>
    <xf numFmtId="0" fontId="16" fillId="2" borderId="10"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0" fillId="5" borderId="0" xfId="0" applyFont="1" applyFill="1" applyAlignment="1" applyProtection="1">
      <alignment horizontal="left"/>
    </xf>
    <xf numFmtId="10" fontId="80" fillId="5" borderId="0" xfId="0" applyNumberFormat="1" applyFont="1" applyFill="1" applyProtection="1"/>
    <xf numFmtId="0" fontId="0" fillId="2" borderId="0" xfId="0" applyFill="1" applyProtection="1"/>
    <xf numFmtId="0" fontId="21" fillId="5" borderId="0" xfId="0" applyFont="1" applyFill="1" applyBorder="1" applyAlignment="1" applyProtection="1">
      <alignment horizontal="left"/>
    </xf>
    <xf numFmtId="0" fontId="90" fillId="5" borderId="0" xfId="0" applyFont="1" applyFill="1" applyBorder="1" applyAlignment="1" applyProtection="1">
      <alignment horizontal="left"/>
    </xf>
    <xf numFmtId="0" fontId="8" fillId="5" borderId="0" xfId="0" applyFont="1" applyFill="1" applyBorder="1" applyProtection="1"/>
    <xf numFmtId="0" fontId="29" fillId="5" borderId="1" xfId="0" applyFont="1" applyFill="1" applyBorder="1" applyAlignment="1" applyProtection="1">
      <alignment horizontal="left" vertical="center" wrapText="1"/>
    </xf>
    <xf numFmtId="0" fontId="0" fillId="2" borderId="0" xfId="0" applyFill="1" applyProtection="1"/>
    <xf numFmtId="0" fontId="4" fillId="8" borderId="0" xfId="0" applyFont="1" applyFill="1" applyBorder="1" applyProtection="1"/>
    <xf numFmtId="0" fontId="119" fillId="0" borderId="0" xfId="0" applyFont="1"/>
    <xf numFmtId="0" fontId="16" fillId="2" borderId="87" xfId="0" applyFont="1" applyFill="1" applyBorder="1" applyAlignment="1" applyProtection="1">
      <alignment horizontal="center" vertical="center"/>
      <protection locked="0"/>
    </xf>
    <xf numFmtId="0" fontId="0" fillId="8" borderId="0" xfId="0" applyFill="1" applyBorder="1" applyAlignment="1" applyProtection="1">
      <alignment vertical="top" wrapText="1"/>
    </xf>
    <xf numFmtId="0" fontId="0" fillId="8" borderId="91" xfId="0" applyFill="1" applyBorder="1" applyAlignment="1" applyProtection="1">
      <alignment horizontal="left" vertical="top" indent="1"/>
    </xf>
    <xf numFmtId="0" fontId="11" fillId="6" borderId="0" xfId="0" applyFont="1" applyFill="1" applyBorder="1" applyAlignment="1" applyProtection="1">
      <alignment vertical="top" wrapText="1"/>
    </xf>
    <xf numFmtId="0" fontId="77" fillId="6" borderId="0" xfId="0" applyFont="1" applyFill="1" applyBorder="1" applyAlignment="1" applyProtection="1">
      <alignment horizontal="center" wrapText="1"/>
    </xf>
    <xf numFmtId="0" fontId="11" fillId="6" borderId="0" xfId="0" applyFont="1" applyFill="1" applyBorder="1" applyAlignment="1" applyProtection="1">
      <alignment wrapText="1"/>
    </xf>
    <xf numFmtId="0" fontId="66" fillId="6" borderId="0" xfId="0" applyFont="1" applyFill="1" applyBorder="1" applyAlignment="1" applyProtection="1">
      <alignment horizontal="center" vertical="top" wrapText="1"/>
    </xf>
    <xf numFmtId="0" fontId="11" fillId="6" borderId="36" xfId="0" applyFont="1" applyFill="1" applyBorder="1" applyAlignment="1" applyProtection="1">
      <alignment horizontal="center" vertical="top" wrapText="1"/>
    </xf>
    <xf numFmtId="0" fontId="59" fillId="5" borderId="93" xfId="0" applyFont="1" applyFill="1" applyBorder="1" applyAlignment="1" applyProtection="1">
      <alignment horizontal="left" vertical="top" wrapText="1"/>
    </xf>
    <xf numFmtId="0" fontId="29" fillId="5" borderId="94" xfId="0" applyFont="1" applyFill="1" applyBorder="1" applyAlignment="1" applyProtection="1">
      <alignment vertical="center" wrapText="1"/>
    </xf>
    <xf numFmtId="0" fontId="65" fillId="5" borderId="94" xfId="0" applyFont="1" applyFill="1" applyBorder="1" applyAlignment="1" applyProtection="1">
      <alignment vertical="center" wrapText="1"/>
      <protection locked="0"/>
    </xf>
    <xf numFmtId="0" fontId="29" fillId="5" borderId="94" xfId="0" applyFont="1" applyFill="1" applyBorder="1" applyAlignment="1" applyProtection="1">
      <alignment vertical="center" wrapText="1"/>
      <protection locked="0"/>
    </xf>
    <xf numFmtId="0" fontId="64" fillId="5" borderId="94" xfId="0" applyFont="1" applyFill="1" applyBorder="1" applyAlignment="1" applyProtection="1">
      <alignment horizontal="center" vertical="center" wrapText="1"/>
      <protection locked="0"/>
    </xf>
    <xf numFmtId="0" fontId="29" fillId="5" borderId="95" xfId="0" applyFont="1" applyFill="1" applyBorder="1" applyAlignment="1" applyProtection="1">
      <alignment vertical="center" wrapText="1"/>
      <protection locked="0"/>
    </xf>
    <xf numFmtId="0" fontId="59" fillId="5" borderId="92" xfId="0" applyFont="1" applyFill="1" applyBorder="1" applyAlignment="1" applyProtection="1">
      <alignment horizontal="left" vertical="top" wrapText="1"/>
    </xf>
    <xf numFmtId="0" fontId="29" fillId="5" borderId="96" xfId="0" applyFont="1" applyFill="1" applyBorder="1" applyAlignment="1" applyProtection="1">
      <alignment horizontal="left" vertical="center" wrapText="1"/>
      <protection locked="0"/>
    </xf>
    <xf numFmtId="0" fontId="59" fillId="5" borderId="97" xfId="0" applyFont="1" applyFill="1" applyBorder="1" applyAlignment="1" applyProtection="1">
      <alignment horizontal="left" vertical="top" wrapText="1"/>
    </xf>
    <xf numFmtId="0" fontId="29" fillId="5" borderId="98" xfId="0" applyFont="1" applyFill="1" applyBorder="1" applyAlignment="1" applyProtection="1">
      <alignment vertical="center" wrapText="1"/>
    </xf>
    <xf numFmtId="0" fontId="29" fillId="5" borderId="98" xfId="0" applyFont="1" applyFill="1" applyBorder="1" applyAlignment="1" applyProtection="1">
      <alignment vertical="center" wrapText="1"/>
      <protection locked="0"/>
    </xf>
    <xf numFmtId="0" fontId="29" fillId="5" borderId="99" xfId="0" applyFont="1" applyFill="1" applyBorder="1" applyAlignment="1" applyProtection="1">
      <alignment vertical="center" wrapText="1"/>
      <protection locked="0"/>
    </xf>
    <xf numFmtId="0" fontId="29" fillId="5" borderId="0" xfId="0" applyFont="1" applyFill="1" applyBorder="1" applyAlignment="1" applyProtection="1">
      <alignment horizontal="left" vertical="center" wrapText="1"/>
    </xf>
    <xf numFmtId="0" fontId="0" fillId="5" borderId="98" xfId="0" applyFill="1" applyBorder="1" applyProtection="1"/>
    <xf numFmtId="0" fontId="26" fillId="2" borderId="104" xfId="0" applyFont="1" applyFill="1" applyBorder="1" applyAlignment="1" applyProtection="1">
      <alignment vertical="top" wrapText="1"/>
      <protection locked="0"/>
    </xf>
    <xf numFmtId="0" fontId="26" fillId="2" borderId="105" xfId="0" applyFont="1" applyFill="1" applyBorder="1" applyAlignment="1" applyProtection="1">
      <alignment vertical="top" wrapText="1"/>
      <protection locked="0"/>
    </xf>
    <xf numFmtId="0" fontId="0" fillId="5" borderId="92" xfId="0" applyFill="1" applyBorder="1" applyProtection="1"/>
    <xf numFmtId="0" fontId="119" fillId="0" borderId="0" xfId="0" applyFont="1" applyAlignment="1">
      <alignment horizontal="left" vertical="center"/>
    </xf>
    <xf numFmtId="0" fontId="85" fillId="5" borderId="7" xfId="0" applyFont="1" applyFill="1" applyBorder="1" applyAlignment="1" applyProtection="1">
      <alignment horizontal="left"/>
    </xf>
    <xf numFmtId="0" fontId="0" fillId="2" borderId="0" xfId="0" applyFill="1" applyProtection="1"/>
    <xf numFmtId="0" fontId="123" fillId="5" borderId="0" xfId="1" applyFont="1" applyFill="1" applyBorder="1" applyAlignment="1" applyProtection="1"/>
    <xf numFmtId="0" fontId="16" fillId="2" borderId="10" xfId="0" applyFont="1" applyFill="1" applyBorder="1" applyProtection="1">
      <protection locked="0"/>
    </xf>
    <xf numFmtId="0" fontId="26" fillId="5" borderId="0" xfId="0" applyFont="1" applyFill="1" applyAlignment="1" applyProtection="1"/>
    <xf numFmtId="0" fontId="0" fillId="2" borderId="0" xfId="0" applyFill="1" applyProtection="1"/>
    <xf numFmtId="0" fontId="80" fillId="5" borderId="0" xfId="0" applyFont="1" applyFill="1" applyBorder="1" applyProtection="1">
      <protection locked="0"/>
    </xf>
    <xf numFmtId="0" fontId="28" fillId="5" borderId="5" xfId="1" applyFill="1" applyBorder="1" applyAlignment="1" applyProtection="1">
      <alignment horizontal="left"/>
    </xf>
    <xf numFmtId="0" fontId="0" fillId="5" borderId="2" xfId="0" applyFill="1" applyBorder="1" applyAlignment="1" applyProtection="1">
      <alignment horizontal="left"/>
    </xf>
    <xf numFmtId="0" fontId="0" fillId="2" borderId="0" xfId="0" applyFill="1" applyAlignment="1" applyProtection="1">
      <alignment horizontal="left"/>
    </xf>
    <xf numFmtId="0" fontId="16" fillId="3" borderId="0" xfId="0" applyFont="1" applyFill="1" applyAlignment="1" applyProtection="1">
      <alignment horizontal="left"/>
    </xf>
    <xf numFmtId="0" fontId="124" fillId="5" borderId="0" xfId="0" applyFont="1" applyFill="1" applyBorder="1" applyAlignment="1" applyProtection="1">
      <alignment horizontal="left"/>
      <protection locked="0"/>
    </xf>
    <xf numFmtId="0" fontId="0" fillId="2" borderId="0" xfId="0" applyFill="1" applyProtection="1"/>
    <xf numFmtId="0" fontId="85" fillId="5" borderId="0" xfId="0" applyFont="1" applyFill="1" applyBorder="1" applyAlignment="1" applyProtection="1">
      <alignment horizontal="left" indent="1"/>
    </xf>
    <xf numFmtId="0" fontId="16" fillId="2" borderId="87" xfId="0" applyFont="1" applyFill="1" applyBorder="1" applyAlignment="1" applyProtection="1">
      <alignment horizontal="center"/>
      <protection locked="0"/>
    </xf>
    <xf numFmtId="0" fontId="125" fillId="5" borderId="0" xfId="0" applyFont="1" applyFill="1" applyBorder="1" applyProtection="1"/>
    <xf numFmtId="0" fontId="126" fillId="5" borderId="0" xfId="0" applyFont="1" applyFill="1" applyBorder="1" applyProtection="1"/>
    <xf numFmtId="0" fontId="127" fillId="5" borderId="0" xfId="0" applyFont="1" applyFill="1" applyBorder="1" applyProtection="1"/>
    <xf numFmtId="0" fontId="128" fillId="5" borderId="90" xfId="0" applyFont="1" applyFill="1" applyBorder="1" applyProtection="1"/>
    <xf numFmtId="0" fontId="109" fillId="2" borderId="87" xfId="0" applyFont="1" applyFill="1" applyBorder="1" applyAlignment="1" applyProtection="1">
      <alignment horizontal="center" vertical="center" textRotation="90"/>
      <protection locked="0"/>
    </xf>
    <xf numFmtId="0" fontId="80" fillId="5" borderId="56" xfId="0" applyFont="1" applyFill="1" applyBorder="1" applyAlignment="1" applyProtection="1">
      <alignment horizontal="center" vertical="top"/>
      <protection locked="0"/>
    </xf>
    <xf numFmtId="0" fontId="80" fillId="5" borderId="19" xfId="0" applyFont="1" applyFill="1" applyBorder="1" applyAlignment="1" applyProtection="1">
      <alignment horizontal="center" vertical="top"/>
      <protection locked="0"/>
    </xf>
    <xf numFmtId="0" fontId="0" fillId="8" borderId="0" xfId="0" applyFill="1" applyBorder="1" applyProtection="1">
      <protection locked="0"/>
    </xf>
    <xf numFmtId="0" fontId="9" fillId="8" borderId="0" xfId="0" applyFont="1" applyFill="1" applyBorder="1" applyProtection="1"/>
    <xf numFmtId="0" fontId="0" fillId="2" borderId="0" xfId="0" applyFill="1" applyProtection="1"/>
    <xf numFmtId="0" fontId="80" fillId="5" borderId="18" xfId="0" applyFont="1" applyFill="1" applyBorder="1" applyAlignment="1" applyProtection="1">
      <alignment horizontal="center" vertical="top"/>
      <protection locked="0"/>
    </xf>
    <xf numFmtId="0" fontId="85" fillId="5" borderId="7" xfId="0" applyFont="1" applyFill="1" applyBorder="1" applyAlignment="1" applyProtection="1">
      <alignment horizontal="left"/>
    </xf>
    <xf numFmtId="0" fontId="0" fillId="2" borderId="0" xfId="0" applyFill="1" applyProtection="1"/>
    <xf numFmtId="0" fontId="0" fillId="2" borderId="0" xfId="0" applyFill="1" applyProtection="1"/>
    <xf numFmtId="0" fontId="0" fillId="2" borderId="8" xfId="0" applyFill="1" applyBorder="1" applyProtection="1"/>
    <xf numFmtId="0" fontId="34" fillId="5" borderId="0" xfId="0" applyFont="1" applyFill="1" applyAlignment="1" applyProtection="1">
      <alignment horizontal="left" vertical="top"/>
    </xf>
    <xf numFmtId="0" fontId="90" fillId="2" borderId="8" xfId="0" applyFont="1" applyFill="1" applyBorder="1" applyAlignment="1" applyProtection="1"/>
    <xf numFmtId="0" fontId="0" fillId="2" borderId="0" xfId="0" applyFill="1" applyProtection="1"/>
    <xf numFmtId="0" fontId="130" fillId="5" borderId="0" xfId="0" applyFont="1" applyFill="1" applyAlignment="1" applyProtection="1">
      <alignment horizontal="right"/>
    </xf>
    <xf numFmtId="0" fontId="127" fillId="5" borderId="5" xfId="0" applyFont="1" applyFill="1" applyBorder="1" applyProtection="1"/>
    <xf numFmtId="0" fontId="131" fillId="5" borderId="0" xfId="0" applyFont="1" applyFill="1" applyBorder="1" applyAlignment="1" applyProtection="1">
      <alignment horizontal="center" vertical="center"/>
    </xf>
    <xf numFmtId="0" fontId="0" fillId="2" borderId="0" xfId="0" applyFill="1" applyProtection="1"/>
    <xf numFmtId="0" fontId="89" fillId="2" borderId="0" xfId="0" applyFont="1" applyFill="1" applyBorder="1" applyAlignment="1" applyProtection="1"/>
    <xf numFmtId="0" fontId="0" fillId="2" borderId="0" xfId="0" applyFill="1" applyProtection="1"/>
    <xf numFmtId="0" fontId="93" fillId="5" borderId="0" xfId="0" applyFont="1" applyFill="1" applyBorder="1" applyProtection="1"/>
    <xf numFmtId="0" fontId="55" fillId="5" borderId="0" xfId="0" applyFont="1" applyFill="1" applyBorder="1" applyAlignment="1" applyProtection="1">
      <alignment horizontal="center"/>
    </xf>
    <xf numFmtId="0" fontId="12" fillId="5" borderId="1" xfId="0" applyFont="1" applyFill="1" applyBorder="1" applyAlignment="1" applyProtection="1">
      <alignment horizontal="right"/>
    </xf>
    <xf numFmtId="0" fontId="21" fillId="5" borderId="0" xfId="0" applyFont="1" applyFill="1" applyBorder="1" applyAlignment="1" applyProtection="1">
      <alignment horizontal="center"/>
    </xf>
    <xf numFmtId="0" fontId="0" fillId="2" borderId="0" xfId="0" applyFill="1" applyProtection="1"/>
    <xf numFmtId="0" fontId="91" fillId="0" borderId="1" xfId="0" applyFont="1" applyFill="1" applyBorder="1" applyAlignment="1" applyProtection="1"/>
    <xf numFmtId="0" fontId="87" fillId="2" borderId="1" xfId="0" applyFont="1" applyFill="1" applyBorder="1" applyAlignment="1" applyProtection="1">
      <alignment horizontal="left"/>
    </xf>
    <xf numFmtId="0" fontId="10" fillId="2" borderId="0" xfId="0" applyFont="1" applyFill="1" applyProtection="1"/>
    <xf numFmtId="0" fontId="0" fillId="2" borderId="0" xfId="0" applyFill="1" applyProtection="1"/>
    <xf numFmtId="0" fontId="0" fillId="2" borderId="0" xfId="0" applyFill="1" applyProtection="1"/>
    <xf numFmtId="0" fontId="0" fillId="2" borderId="0" xfId="0" applyFill="1" applyProtection="1"/>
    <xf numFmtId="0" fontId="135" fillId="5" borderId="0" xfId="0" applyFont="1" applyFill="1" applyBorder="1" applyProtection="1"/>
    <xf numFmtId="0" fontId="136" fillId="5" borderId="0" xfId="0" quotePrefix="1" applyFont="1" applyFill="1" applyBorder="1" applyAlignment="1" applyProtection="1">
      <alignment vertical="top"/>
    </xf>
    <xf numFmtId="0" fontId="0" fillId="8" borderId="70" xfId="0" applyFill="1" applyBorder="1" applyAlignment="1" applyProtection="1">
      <alignment vertical="top" wrapText="1"/>
    </xf>
    <xf numFmtId="0" fontId="0" fillId="8" borderId="8" xfId="0" applyFill="1" applyBorder="1" applyAlignment="1" applyProtection="1">
      <alignment vertical="top" wrapText="1"/>
    </xf>
    <xf numFmtId="0" fontId="0" fillId="8" borderId="91" xfId="0" applyFill="1" applyBorder="1" applyAlignment="1" applyProtection="1">
      <alignment vertical="top" wrapText="1"/>
    </xf>
    <xf numFmtId="0" fontId="138" fillId="8" borderId="0" xfId="0" applyFont="1" applyFill="1" applyBorder="1" applyAlignment="1" applyProtection="1">
      <alignment horizontal="left"/>
    </xf>
    <xf numFmtId="0" fontId="139" fillId="5" borderId="0" xfId="0" applyFont="1" applyFill="1" applyBorder="1" applyProtection="1"/>
    <xf numFmtId="0" fontId="140" fillId="2" borderId="0" xfId="0" applyFont="1" applyFill="1" applyBorder="1" applyAlignment="1" applyProtection="1">
      <alignment horizontal="center"/>
    </xf>
    <xf numFmtId="0" fontId="0" fillId="5" borderId="0" xfId="0" applyFill="1" applyBorder="1" applyAlignment="1" applyProtection="1">
      <alignment horizontal="left" indent="1"/>
    </xf>
    <xf numFmtId="0" fontId="141" fillId="5" borderId="5" xfId="0" applyFont="1" applyFill="1" applyBorder="1" applyAlignment="1" applyProtection="1">
      <alignment horizontal="right"/>
    </xf>
    <xf numFmtId="0" fontId="80" fillId="5" borderId="0" xfId="0" applyFont="1" applyFill="1" applyBorder="1" applyAlignment="1" applyProtection="1"/>
    <xf numFmtId="0" fontId="0" fillId="2" borderId="9"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70" fillId="3" borderId="0" xfId="0" applyFont="1" applyFill="1" applyBorder="1" applyAlignment="1" applyProtection="1">
      <alignment horizontal="left" vertical="top" wrapText="1"/>
    </xf>
    <xf numFmtId="0" fontId="85" fillId="5" borderId="7" xfId="0" applyFont="1" applyFill="1" applyBorder="1" applyAlignment="1" applyProtection="1">
      <alignment horizontal="left"/>
    </xf>
    <xf numFmtId="0" fontId="85" fillId="5" borderId="8" xfId="0" applyFont="1" applyFill="1" applyBorder="1" applyAlignment="1" applyProtection="1">
      <alignment horizontal="left"/>
    </xf>
    <xf numFmtId="0" fontId="85" fillId="5" borderId="4" xfId="0" applyFont="1" applyFill="1" applyBorder="1" applyAlignment="1" applyProtection="1">
      <alignment horizontal="left"/>
    </xf>
    <xf numFmtId="0" fontId="84" fillId="2" borderId="9" xfId="0" applyFont="1" applyFill="1" applyBorder="1" applyAlignment="1" applyProtection="1">
      <alignment horizontal="center"/>
      <protection locked="0"/>
    </xf>
    <xf numFmtId="0" fontId="84" fillId="2" borderId="12" xfId="0" applyFont="1" applyFill="1" applyBorder="1" applyAlignment="1" applyProtection="1">
      <alignment horizontal="center"/>
      <protection locked="0"/>
    </xf>
    <xf numFmtId="0" fontId="84" fillId="2" borderId="11" xfId="0" applyFont="1" applyFill="1" applyBorder="1" applyAlignment="1" applyProtection="1">
      <alignment horizontal="center"/>
      <protection locked="0"/>
    </xf>
    <xf numFmtId="0" fontId="12" fillId="5" borderId="0" xfId="0" applyFont="1" applyFill="1" applyBorder="1" applyAlignment="1" applyProtection="1">
      <alignment horizontal="left" wrapText="1" indent="1"/>
    </xf>
    <xf numFmtId="166" fontId="0" fillId="2" borderId="9" xfId="0" applyNumberFormat="1" applyFill="1" applyBorder="1" applyAlignment="1" applyProtection="1">
      <alignment horizontal="left"/>
      <protection locked="0"/>
    </xf>
    <xf numFmtId="166" fontId="0" fillId="2" borderId="12" xfId="0" applyNumberFormat="1" applyFill="1" applyBorder="1" applyAlignment="1" applyProtection="1">
      <alignment horizontal="left"/>
      <protection locked="0"/>
    </xf>
    <xf numFmtId="166" fontId="0" fillId="2" borderId="11" xfId="0" applyNumberFormat="1" applyFill="1" applyBorder="1" applyAlignment="1" applyProtection="1">
      <alignment horizontal="left"/>
      <protection locked="0"/>
    </xf>
    <xf numFmtId="0" fontId="59" fillId="2" borderId="9" xfId="0" quotePrefix="1" applyFont="1" applyFill="1" applyBorder="1" applyAlignment="1" applyProtection="1">
      <alignment horizontal="left" vertical="top" wrapText="1"/>
      <protection locked="0"/>
    </xf>
    <xf numFmtId="0" fontId="59" fillId="2" borderId="12" xfId="0" applyFont="1" applyFill="1" applyBorder="1" applyAlignment="1" applyProtection="1">
      <alignment horizontal="left" vertical="top" wrapText="1"/>
      <protection locked="0"/>
    </xf>
    <xf numFmtId="0" fontId="59" fillId="2" borderId="11" xfId="0" applyFont="1" applyFill="1" applyBorder="1" applyAlignment="1" applyProtection="1">
      <alignment horizontal="left" vertical="top" wrapText="1"/>
      <protection locked="0"/>
    </xf>
    <xf numFmtId="0" fontId="59" fillId="2" borderId="9" xfId="0" applyFont="1" applyFill="1" applyBorder="1" applyAlignment="1" applyProtection="1">
      <alignment horizontal="left" vertical="top" wrapText="1"/>
      <protection locked="0"/>
    </xf>
    <xf numFmtId="0" fontId="80" fillId="5" borderId="0" xfId="0" applyFont="1" applyFill="1" applyAlignment="1" applyProtection="1">
      <alignment horizontal="center"/>
    </xf>
    <xf numFmtId="0" fontId="80" fillId="5" borderId="0" xfId="0" applyFont="1" applyFill="1" applyBorder="1" applyAlignment="1" applyProtection="1">
      <alignment horizontal="center"/>
      <protection locked="0"/>
    </xf>
    <xf numFmtId="0" fontId="80" fillId="5" borderId="0" xfId="0" applyFont="1" applyFill="1" applyAlignment="1" applyProtection="1">
      <alignment horizontal="center"/>
      <protection locked="0"/>
    </xf>
    <xf numFmtId="0" fontId="84" fillId="2" borderId="66" xfId="1" applyFont="1" applyFill="1" applyBorder="1" applyAlignment="1" applyProtection="1">
      <alignment horizontal="center"/>
      <protection locked="0"/>
    </xf>
    <xf numFmtId="0" fontId="84" fillId="2" borderId="67" xfId="1" applyFont="1" applyFill="1" applyBorder="1" applyAlignment="1" applyProtection="1">
      <alignment horizontal="center"/>
      <protection locked="0"/>
    </xf>
    <xf numFmtId="0" fontId="84" fillId="2" borderId="68" xfId="1" applyFont="1" applyFill="1" applyBorder="1" applyAlignment="1" applyProtection="1">
      <alignment horizontal="center"/>
      <protection locked="0"/>
    </xf>
    <xf numFmtId="14" fontId="0" fillId="2" borderId="9" xfId="0" applyNumberFormat="1" applyFill="1" applyBorder="1" applyAlignment="1" applyProtection="1">
      <alignment horizontal="left"/>
      <protection locked="0"/>
    </xf>
    <xf numFmtId="14" fontId="0" fillId="2" borderId="12" xfId="0" applyNumberFormat="1" applyFill="1" applyBorder="1" applyAlignment="1" applyProtection="1">
      <alignment horizontal="left"/>
      <protection locked="0"/>
    </xf>
    <xf numFmtId="14" fontId="0" fillId="2" borderId="11" xfId="0" applyNumberFormat="1" applyFill="1" applyBorder="1" applyAlignment="1" applyProtection="1">
      <alignment horizontal="left"/>
      <protection locked="0"/>
    </xf>
    <xf numFmtId="14" fontId="80" fillId="5" borderId="0" xfId="0" applyNumberFormat="1" applyFont="1" applyFill="1" applyAlignment="1" applyProtection="1">
      <alignment horizontal="center"/>
      <protection locked="0"/>
    </xf>
    <xf numFmtId="0" fontId="9" fillId="5" borderId="0" xfId="0" applyFont="1" applyFill="1" applyAlignment="1" applyProtection="1">
      <alignment horizontal="left"/>
      <protection locked="0"/>
    </xf>
    <xf numFmtId="0" fontId="26" fillId="2" borderId="7" xfId="0" applyFont="1" applyFill="1" applyBorder="1" applyAlignment="1" applyProtection="1">
      <alignment horizontal="left" vertical="top"/>
      <protection locked="0"/>
    </xf>
    <xf numFmtId="0" fontId="26" fillId="2" borderId="8" xfId="0" applyFont="1" applyFill="1" applyBorder="1" applyAlignment="1" applyProtection="1">
      <alignment horizontal="left" vertical="top"/>
      <protection locked="0"/>
    </xf>
    <xf numFmtId="0" fontId="26" fillId="2" borderId="4" xfId="0" applyFont="1" applyFill="1" applyBorder="1" applyAlignment="1" applyProtection="1">
      <alignment horizontal="left" vertical="top"/>
      <protection locked="0"/>
    </xf>
    <xf numFmtId="0" fontId="26" fillId="2" borderId="3" xfId="0" applyFont="1" applyFill="1" applyBorder="1" applyAlignment="1" applyProtection="1">
      <alignment horizontal="left" vertical="top"/>
      <protection locked="0"/>
    </xf>
    <xf numFmtId="0" fontId="26" fillId="2" borderId="1" xfId="0" applyFont="1" applyFill="1" applyBorder="1" applyAlignment="1" applyProtection="1">
      <alignment horizontal="left" vertical="top"/>
      <protection locked="0"/>
    </xf>
    <xf numFmtId="0" fontId="26" fillId="2" borderId="6" xfId="0" applyFont="1" applyFill="1" applyBorder="1" applyAlignment="1" applyProtection="1">
      <alignment horizontal="left" vertical="top"/>
      <protection locked="0"/>
    </xf>
    <xf numFmtId="0" fontId="79" fillId="2" borderId="60" xfId="0" applyFont="1" applyFill="1" applyBorder="1" applyAlignment="1" applyProtection="1">
      <alignment horizontal="left" vertical="center"/>
      <protection locked="0"/>
    </xf>
    <xf numFmtId="0" fontId="0" fillId="2" borderId="0" xfId="0" applyFill="1" applyBorder="1" applyAlignment="1" applyProtection="1">
      <alignment horizontal="left" vertical="top"/>
    </xf>
    <xf numFmtId="14" fontId="15" fillId="5" borderId="0" xfId="0" applyNumberFormat="1" applyFont="1" applyFill="1" applyBorder="1" applyAlignment="1" applyProtection="1">
      <alignment horizontal="left"/>
      <protection locked="0"/>
    </xf>
    <xf numFmtId="0" fontId="82" fillId="5" borderId="0" xfId="0" applyFont="1" applyFill="1" applyAlignment="1" applyProtection="1">
      <alignment horizontal="left" vertical="top"/>
      <protection locked="0"/>
    </xf>
    <xf numFmtId="0" fontId="73" fillId="2" borderId="0" xfId="0" applyFont="1" applyFill="1" applyBorder="1" applyAlignment="1" applyProtection="1">
      <alignment horizontal="center"/>
    </xf>
    <xf numFmtId="0" fontId="69" fillId="2" borderId="9" xfId="0" applyFont="1" applyFill="1" applyBorder="1" applyAlignment="1" applyProtection="1">
      <alignment horizontal="left"/>
      <protection locked="0"/>
    </xf>
    <xf numFmtId="0" fontId="69" fillId="2" borderId="11" xfId="0" applyFont="1" applyFill="1" applyBorder="1" applyAlignment="1" applyProtection="1">
      <alignment horizontal="left"/>
      <protection locked="0"/>
    </xf>
    <xf numFmtId="0" fontId="80" fillId="5" borderId="0" xfId="0" applyFont="1" applyFill="1" applyBorder="1" applyAlignment="1" applyProtection="1">
      <protection locked="0"/>
    </xf>
    <xf numFmtId="0" fontId="13" fillId="5" borderId="0" xfId="0" applyFont="1" applyFill="1" applyBorder="1" applyAlignment="1" applyProtection="1">
      <alignment horizontal="left"/>
      <protection locked="0"/>
    </xf>
    <xf numFmtId="0" fontId="16" fillId="4" borderId="60" xfId="0" applyFont="1" applyFill="1" applyBorder="1" applyAlignment="1" applyProtection="1">
      <alignment horizontal="left"/>
    </xf>
    <xf numFmtId="0" fontId="15" fillId="5" borderId="0" xfId="0" applyFont="1" applyFill="1" applyBorder="1" applyAlignment="1" applyProtection="1">
      <alignment horizontal="left"/>
      <protection locked="0"/>
    </xf>
    <xf numFmtId="0" fontId="0" fillId="2" borderId="9" xfId="0" applyFill="1" applyBorder="1" applyAlignment="1" applyProtection="1">
      <alignment horizontal="center"/>
      <protection locked="0"/>
    </xf>
    <xf numFmtId="0" fontId="0" fillId="2" borderId="11" xfId="0" applyFill="1" applyBorder="1" applyAlignment="1" applyProtection="1">
      <alignment horizontal="center"/>
      <protection locked="0"/>
    </xf>
    <xf numFmtId="14" fontId="0" fillId="5" borderId="0" xfId="0" applyNumberFormat="1" applyFill="1" applyBorder="1" applyAlignment="1" applyProtection="1">
      <alignment horizontal="center"/>
      <protection locked="0"/>
    </xf>
    <xf numFmtId="0" fontId="0" fillId="5" borderId="0" xfId="0" applyFill="1" applyBorder="1" applyAlignment="1" applyProtection="1">
      <alignment horizontal="center"/>
      <protection locked="0"/>
    </xf>
    <xf numFmtId="0" fontId="9" fillId="2" borderId="9"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2" borderId="9" xfId="0" applyFont="1" applyFill="1" applyBorder="1" applyAlignment="1" applyProtection="1">
      <alignment horizontal="left"/>
      <protection locked="0"/>
    </xf>
    <xf numFmtId="0" fontId="9" fillId="2" borderId="12" xfId="0" applyFont="1" applyFill="1" applyBorder="1" applyAlignment="1" applyProtection="1">
      <alignment horizontal="left"/>
      <protection locked="0"/>
    </xf>
    <xf numFmtId="0" fontId="9" fillId="2" borderId="11" xfId="0" applyFont="1" applyFill="1" applyBorder="1" applyAlignment="1" applyProtection="1">
      <alignment horizontal="left"/>
      <protection locked="0"/>
    </xf>
    <xf numFmtId="0" fontId="16" fillId="7" borderId="9" xfId="0" applyFont="1" applyFill="1" applyBorder="1" applyAlignment="1" applyProtection="1">
      <alignment horizontal="center" vertical="center" wrapText="1"/>
    </xf>
    <xf numFmtId="0" fontId="16" fillId="7" borderId="12" xfId="0" applyFont="1" applyFill="1" applyBorder="1" applyAlignment="1" applyProtection="1">
      <alignment horizontal="center" vertical="center" wrapText="1"/>
    </xf>
    <xf numFmtId="0" fontId="16" fillId="7" borderId="11" xfId="0" applyFont="1" applyFill="1" applyBorder="1" applyAlignment="1" applyProtection="1">
      <alignment horizontal="center" vertical="center" wrapText="1"/>
    </xf>
    <xf numFmtId="0" fontId="73" fillId="2" borderId="60" xfId="0" applyFont="1" applyFill="1" applyBorder="1" applyAlignment="1" applyProtection="1">
      <alignment horizontal="left" vertical="top"/>
      <protection locked="0"/>
    </xf>
    <xf numFmtId="14" fontId="73" fillId="2" borderId="60" xfId="0" applyNumberFormat="1" applyFont="1" applyFill="1" applyBorder="1" applyAlignment="1" applyProtection="1">
      <alignment horizontal="left" vertical="top"/>
      <protection locked="0"/>
    </xf>
    <xf numFmtId="0" fontId="17" fillId="2" borderId="9" xfId="0" applyFont="1" applyFill="1" applyBorder="1" applyAlignment="1" applyProtection="1">
      <alignment horizontal="center" vertical="top" wrapText="1"/>
      <protection locked="0"/>
    </xf>
    <xf numFmtId="0" fontId="17" fillId="2" borderId="12" xfId="0" applyFont="1" applyFill="1" applyBorder="1" applyAlignment="1" applyProtection="1">
      <alignment horizontal="center" vertical="top" wrapText="1"/>
      <protection locked="0"/>
    </xf>
    <xf numFmtId="0" fontId="17" fillId="2" borderId="11" xfId="0" applyFont="1" applyFill="1" applyBorder="1" applyAlignment="1" applyProtection="1">
      <alignment horizontal="center" vertical="top" wrapText="1"/>
      <protection locked="0"/>
    </xf>
    <xf numFmtId="0" fontId="17" fillId="2" borderId="10" xfId="0" applyFont="1" applyFill="1" applyBorder="1" applyAlignment="1" applyProtection="1">
      <alignment horizontal="left" vertical="top" wrapText="1"/>
      <protection locked="0"/>
    </xf>
    <xf numFmtId="0" fontId="16" fillId="6" borderId="7" xfId="0" applyFont="1" applyFill="1" applyBorder="1" applyAlignment="1" applyProtection="1">
      <alignment horizontal="center" vertical="top" wrapText="1"/>
    </xf>
    <xf numFmtId="0" fontId="16" fillId="6" borderId="8" xfId="0" applyFont="1" applyFill="1" applyBorder="1" applyAlignment="1" applyProtection="1">
      <alignment horizontal="center" vertical="top" wrapText="1"/>
    </xf>
    <xf numFmtId="0" fontId="16" fillId="6" borderId="4" xfId="0" applyFont="1" applyFill="1" applyBorder="1" applyAlignment="1" applyProtection="1">
      <alignment horizontal="center" vertical="top" wrapText="1"/>
    </xf>
    <xf numFmtId="0" fontId="16" fillId="6" borderId="3" xfId="0" applyFont="1" applyFill="1" applyBorder="1" applyAlignment="1" applyProtection="1">
      <alignment horizontal="center" vertical="top" wrapText="1"/>
    </xf>
    <xf numFmtId="0" fontId="16" fillId="6" borderId="1" xfId="0" applyFont="1" applyFill="1" applyBorder="1" applyAlignment="1" applyProtection="1">
      <alignment horizontal="center" vertical="top" wrapText="1"/>
    </xf>
    <xf numFmtId="0" fontId="16" fillId="6" borderId="6" xfId="0" applyFont="1" applyFill="1" applyBorder="1" applyAlignment="1" applyProtection="1">
      <alignment horizontal="center" vertical="top" wrapText="1"/>
    </xf>
    <xf numFmtId="0" fontId="16" fillId="6" borderId="10" xfId="0" applyFont="1" applyFill="1" applyBorder="1" applyAlignment="1" applyProtection="1">
      <alignment horizontal="center" vertical="top" wrapText="1"/>
    </xf>
    <xf numFmtId="0" fontId="16" fillId="6" borderId="13" xfId="0" applyFont="1" applyFill="1" applyBorder="1" applyAlignment="1" applyProtection="1">
      <alignment horizontal="center" vertical="top" wrapText="1"/>
    </xf>
    <xf numFmtId="0" fontId="39" fillId="6" borderId="7" xfId="0" applyFont="1" applyFill="1" applyBorder="1" applyAlignment="1" applyProtection="1">
      <alignment horizontal="center" vertical="top" wrapText="1"/>
    </xf>
    <xf numFmtId="0" fontId="39" fillId="6" borderId="8" xfId="0" applyFont="1" applyFill="1" applyBorder="1" applyAlignment="1" applyProtection="1">
      <alignment horizontal="center" vertical="top" wrapText="1"/>
    </xf>
    <xf numFmtId="0" fontId="39" fillId="6" borderId="3" xfId="0" applyFont="1" applyFill="1" applyBorder="1" applyAlignment="1" applyProtection="1">
      <alignment horizontal="center" vertical="top" wrapText="1"/>
    </xf>
    <xf numFmtId="0" fontId="39" fillId="6" borderId="1" xfId="0" applyFont="1" applyFill="1" applyBorder="1" applyAlignment="1" applyProtection="1">
      <alignment horizontal="center" vertical="top" wrapText="1"/>
    </xf>
    <xf numFmtId="0" fontId="132" fillId="2" borderId="66" xfId="1" applyFont="1" applyFill="1" applyBorder="1" applyAlignment="1" applyProtection="1">
      <alignment horizontal="center"/>
      <protection locked="0"/>
    </xf>
    <xf numFmtId="0" fontId="132" fillId="2" borderId="67" xfId="1" applyFont="1" applyFill="1" applyBorder="1" applyAlignment="1" applyProtection="1">
      <alignment horizontal="center"/>
      <protection locked="0"/>
    </xf>
    <xf numFmtId="0" fontId="132" fillId="2" borderId="68" xfId="1" applyFont="1" applyFill="1" applyBorder="1" applyAlignment="1" applyProtection="1">
      <alignment horizontal="center"/>
      <protection locked="0"/>
    </xf>
    <xf numFmtId="14" fontId="17" fillId="2" borderId="10" xfId="0" applyNumberFormat="1" applyFont="1" applyFill="1" applyBorder="1" applyAlignment="1" applyProtection="1">
      <alignment horizontal="left" vertical="top" wrapText="1"/>
      <protection locked="0"/>
    </xf>
    <xf numFmtId="0" fontId="9" fillId="2" borderId="9" xfId="0" applyFont="1" applyFill="1" applyBorder="1" applyAlignment="1" applyProtection="1">
      <alignment horizontal="center" vertical="top" wrapText="1"/>
      <protection locked="0"/>
    </xf>
    <xf numFmtId="0" fontId="9" fillId="2" borderId="12"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vertical="top" wrapText="1"/>
      <protection locked="0"/>
    </xf>
    <xf numFmtId="0" fontId="9" fillId="2" borderId="10" xfId="0" applyFont="1" applyFill="1" applyBorder="1" applyAlignment="1" applyProtection="1">
      <alignment horizontal="left" vertical="top" wrapText="1"/>
      <protection locked="0"/>
    </xf>
    <xf numFmtId="0" fontId="85" fillId="5" borderId="7" xfId="0" applyFont="1" applyFill="1" applyBorder="1" applyAlignment="1" applyProtection="1">
      <alignment horizontal="center"/>
    </xf>
    <xf numFmtId="0" fontId="85" fillId="5" borderId="8" xfId="0" applyFont="1" applyFill="1" applyBorder="1" applyAlignment="1" applyProtection="1">
      <alignment horizontal="center"/>
    </xf>
    <xf numFmtId="0" fontId="85" fillId="5" borderId="4" xfId="0" applyFont="1" applyFill="1" applyBorder="1" applyAlignment="1" applyProtection="1">
      <alignment horizontal="center"/>
    </xf>
    <xf numFmtId="0" fontId="26" fillId="2" borderId="104" xfId="0" applyFont="1" applyFill="1" applyBorder="1" applyAlignment="1" applyProtection="1">
      <alignment horizontal="left" vertical="top" wrapText="1"/>
      <protection locked="0"/>
    </xf>
    <xf numFmtId="0" fontId="26" fillId="2" borderId="105" xfId="0" applyFont="1" applyFill="1" applyBorder="1" applyAlignment="1" applyProtection="1">
      <alignment horizontal="left" vertical="top" wrapText="1"/>
      <protection locked="0"/>
    </xf>
    <xf numFmtId="0" fontId="26" fillId="2" borderId="106" xfId="0" applyFont="1" applyFill="1" applyBorder="1" applyAlignment="1" applyProtection="1">
      <alignment horizontal="left" vertical="top" wrapText="1"/>
      <protection locked="0"/>
    </xf>
    <xf numFmtId="14" fontId="12" fillId="2" borderId="8" xfId="0" applyNumberFormat="1" applyFont="1" applyFill="1" applyBorder="1" applyAlignment="1" applyProtection="1">
      <alignment horizontal="left" vertical="center"/>
      <protection locked="0"/>
    </xf>
    <xf numFmtId="14" fontId="12" fillId="2" borderId="0" xfId="0" applyNumberFormat="1" applyFont="1" applyFill="1" applyBorder="1" applyAlignment="1" applyProtection="1">
      <alignment horizontal="left" vertical="center"/>
      <protection locked="0"/>
    </xf>
    <xf numFmtId="0" fontId="64" fillId="5" borderId="8" xfId="0" applyFont="1" applyFill="1" applyBorder="1" applyAlignment="1" applyProtection="1">
      <alignment horizontal="center" vertical="center" wrapText="1"/>
    </xf>
    <xf numFmtId="0" fontId="59" fillId="10" borderId="8" xfId="0" applyFont="1" applyFill="1" applyBorder="1" applyAlignment="1" applyProtection="1">
      <alignment horizontal="left" vertical="top" wrapText="1"/>
    </xf>
    <xf numFmtId="0" fontId="59" fillId="10" borderId="4" xfId="0" applyFont="1" applyFill="1" applyBorder="1" applyAlignment="1" applyProtection="1">
      <alignment horizontal="left" vertical="top" wrapText="1"/>
    </xf>
    <xf numFmtId="0" fontId="59" fillId="10" borderId="0" xfId="0" applyFont="1" applyFill="1" applyBorder="1" applyAlignment="1" applyProtection="1">
      <alignment horizontal="left" vertical="top" wrapText="1"/>
    </xf>
    <xf numFmtId="0" fontId="59" fillId="10" borderId="2" xfId="0" applyFont="1" applyFill="1" applyBorder="1" applyAlignment="1" applyProtection="1">
      <alignment horizontal="left" vertical="top" wrapText="1"/>
    </xf>
    <xf numFmtId="0" fontId="64" fillId="5" borderId="94" xfId="0" applyFont="1" applyFill="1" applyBorder="1" applyAlignment="1" applyProtection="1">
      <alignment horizontal="center" vertical="center" wrapText="1"/>
      <protection locked="0"/>
    </xf>
    <xf numFmtId="0" fontId="59" fillId="10" borderId="102" xfId="0" applyFont="1" applyFill="1" applyBorder="1" applyAlignment="1" applyProtection="1">
      <alignment horizontal="left" vertical="top" wrapText="1"/>
    </xf>
    <xf numFmtId="0" fontId="59" fillId="10" borderId="103" xfId="0" applyFont="1" applyFill="1" applyBorder="1" applyAlignment="1" applyProtection="1">
      <alignment horizontal="left" vertical="top" wrapText="1"/>
    </xf>
    <xf numFmtId="0" fontId="59" fillId="10" borderId="92" xfId="0" applyFont="1" applyFill="1" applyBorder="1" applyAlignment="1" applyProtection="1">
      <alignment horizontal="left" vertical="top" wrapText="1"/>
    </xf>
    <xf numFmtId="0" fontId="59" fillId="10" borderId="96" xfId="0" applyFont="1" applyFill="1" applyBorder="1" applyAlignment="1" applyProtection="1">
      <alignment horizontal="left" vertical="top" wrapText="1"/>
    </xf>
    <xf numFmtId="0" fontId="59" fillId="10" borderId="100" xfId="0" applyFont="1" applyFill="1" applyBorder="1" applyAlignment="1" applyProtection="1">
      <alignment horizontal="left" vertical="top" wrapText="1"/>
    </xf>
    <xf numFmtId="0" fontId="59" fillId="10" borderId="1" xfId="0" applyFont="1" applyFill="1" applyBorder="1" applyAlignment="1" applyProtection="1">
      <alignment horizontal="left" vertical="top" wrapText="1"/>
    </xf>
    <xf numFmtId="0" fontId="59" fillId="10" borderId="101" xfId="0" applyFont="1" applyFill="1" applyBorder="1" applyAlignment="1" applyProtection="1">
      <alignment horizontal="left" vertical="top" wrapText="1"/>
    </xf>
    <xf numFmtId="0" fontId="29" fillId="2" borderId="22" xfId="0" applyFont="1" applyFill="1" applyBorder="1" applyAlignment="1" applyProtection="1">
      <alignment horizontal="left" vertical="center" wrapText="1"/>
      <protection locked="0"/>
    </xf>
    <xf numFmtId="0" fontId="29" fillId="2" borderId="20" xfId="0" applyFont="1" applyFill="1" applyBorder="1" applyAlignment="1" applyProtection="1">
      <alignment horizontal="left" vertical="center" wrapText="1"/>
      <protection locked="0"/>
    </xf>
    <xf numFmtId="0" fontId="29" fillId="2" borderId="21" xfId="0" applyFont="1" applyFill="1" applyBorder="1" applyAlignment="1" applyProtection="1">
      <alignment horizontal="left" vertical="center" wrapText="1"/>
      <protection locked="0"/>
    </xf>
    <xf numFmtId="0" fontId="102" fillId="5" borderId="7" xfId="0" applyFont="1" applyFill="1" applyBorder="1" applyAlignment="1" applyProtection="1">
      <alignment horizontal="center" vertical="center"/>
    </xf>
    <xf numFmtId="0" fontId="102" fillId="5" borderId="5"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14" fontId="12" fillId="2" borderId="1" xfId="0" applyNumberFormat="1" applyFont="1" applyFill="1" applyBorder="1" applyAlignment="1" applyProtection="1">
      <alignment horizontal="left" vertical="center"/>
      <protection locked="0"/>
    </xf>
    <xf numFmtId="0" fontId="59" fillId="10" borderId="6" xfId="0" applyFont="1" applyFill="1" applyBorder="1" applyAlignment="1" applyProtection="1">
      <alignment horizontal="left" vertical="top" wrapText="1"/>
    </xf>
    <xf numFmtId="0" fontId="29" fillId="5" borderId="1" xfId="0" applyFont="1" applyFill="1" applyBorder="1" applyAlignment="1" applyProtection="1">
      <alignment horizontal="left" vertical="center" wrapText="1"/>
    </xf>
    <xf numFmtId="0" fontId="59" fillId="10" borderId="97" xfId="0" applyFont="1" applyFill="1" applyBorder="1" applyAlignment="1" applyProtection="1">
      <alignment horizontal="left" vertical="top" wrapText="1"/>
    </xf>
    <xf numFmtId="0" fontId="59" fillId="10" borderId="98" xfId="0" applyFont="1" applyFill="1" applyBorder="1" applyAlignment="1" applyProtection="1">
      <alignment horizontal="left" vertical="top" wrapText="1"/>
    </xf>
    <xf numFmtId="0" fontId="59" fillId="10" borderId="99" xfId="0" applyFont="1" applyFill="1" applyBorder="1" applyAlignment="1" applyProtection="1">
      <alignment horizontal="left" vertical="top" wrapText="1"/>
    </xf>
    <xf numFmtId="14" fontId="12" fillId="2" borderId="7" xfId="0" applyNumberFormat="1" applyFont="1" applyFill="1" applyBorder="1" applyAlignment="1" applyProtection="1">
      <alignment horizontal="center" vertical="center"/>
      <protection locked="0"/>
    </xf>
    <xf numFmtId="14" fontId="12" fillId="2" borderId="8" xfId="0" applyNumberFormat="1" applyFont="1" applyFill="1" applyBorder="1" applyAlignment="1" applyProtection="1">
      <alignment horizontal="center" vertical="center"/>
      <protection locked="0"/>
    </xf>
    <xf numFmtId="14" fontId="12" fillId="2" borderId="4" xfId="0" applyNumberFormat="1" applyFont="1" applyFill="1" applyBorder="1" applyAlignment="1" applyProtection="1">
      <alignment horizontal="center" vertical="center"/>
      <protection locked="0"/>
    </xf>
    <xf numFmtId="14" fontId="12" fillId="2" borderId="5" xfId="0" applyNumberFormat="1" applyFont="1" applyFill="1" applyBorder="1" applyAlignment="1" applyProtection="1">
      <alignment horizontal="center" vertical="center"/>
      <protection locked="0"/>
    </xf>
    <xf numFmtId="14" fontId="12" fillId="2" borderId="0" xfId="0" applyNumberFormat="1" applyFont="1" applyFill="1" applyBorder="1" applyAlignment="1" applyProtection="1">
      <alignment horizontal="center" vertical="center"/>
      <protection locked="0"/>
    </xf>
    <xf numFmtId="14" fontId="12" fillId="2" borderId="2" xfId="0" applyNumberFormat="1" applyFont="1" applyFill="1" applyBorder="1" applyAlignment="1" applyProtection="1">
      <alignment horizontal="center" vertical="center"/>
      <protection locked="0"/>
    </xf>
    <xf numFmtId="14" fontId="12" fillId="2" borderId="3" xfId="0" applyNumberFormat="1" applyFont="1" applyFill="1" applyBorder="1" applyAlignment="1" applyProtection="1">
      <alignment horizontal="center" vertical="center"/>
      <protection locked="0"/>
    </xf>
    <xf numFmtId="14" fontId="12" fillId="2" borderId="1" xfId="0" applyNumberFormat="1" applyFont="1" applyFill="1" applyBorder="1" applyAlignment="1" applyProtection="1">
      <alignment horizontal="center" vertical="center"/>
      <protection locked="0"/>
    </xf>
    <xf numFmtId="14" fontId="12" fillId="2" borderId="6" xfId="0" applyNumberFormat="1" applyFont="1" applyFill="1" applyBorder="1" applyAlignment="1" applyProtection="1">
      <alignment horizontal="center" vertical="center"/>
      <protection locked="0"/>
    </xf>
    <xf numFmtId="0" fontId="59" fillId="10" borderId="93" xfId="0" applyFont="1" applyFill="1" applyBorder="1" applyAlignment="1" applyProtection="1">
      <alignment horizontal="left" vertical="top" wrapText="1"/>
    </xf>
    <xf numFmtId="0" fontId="59" fillId="10" borderId="94" xfId="0" applyFont="1" applyFill="1" applyBorder="1" applyAlignment="1" applyProtection="1">
      <alignment horizontal="left" vertical="top" wrapText="1"/>
    </xf>
    <xf numFmtId="0" fontId="59" fillId="10" borderId="95" xfId="0" applyFont="1" applyFill="1" applyBorder="1" applyAlignment="1" applyProtection="1">
      <alignment horizontal="left" vertical="top" wrapText="1"/>
    </xf>
    <xf numFmtId="0" fontId="11" fillId="6" borderId="0" xfId="0" applyFont="1" applyFill="1" applyBorder="1" applyAlignment="1" applyProtection="1">
      <alignment horizontal="center" vertical="top" wrapText="1"/>
    </xf>
    <xf numFmtId="0" fontId="102" fillId="5" borderId="8" xfId="0" applyFont="1" applyFill="1" applyBorder="1" applyAlignment="1" applyProtection="1">
      <alignment horizontal="center" vertical="center"/>
    </xf>
    <xf numFmtId="0" fontId="102" fillId="5" borderId="0" xfId="0" applyFont="1" applyFill="1" applyBorder="1" applyAlignment="1" applyProtection="1">
      <alignment horizontal="center" vertical="center"/>
    </xf>
    <xf numFmtId="0" fontId="11" fillId="6" borderId="45" xfId="0" applyFont="1" applyFill="1" applyBorder="1" applyAlignment="1" applyProtection="1">
      <alignment horizontal="center" vertical="top" wrapText="1"/>
    </xf>
    <xf numFmtId="0" fontId="11" fillId="6" borderId="1" xfId="0" applyFont="1" applyFill="1" applyBorder="1" applyAlignment="1" applyProtection="1">
      <alignment horizontal="center" vertical="top" wrapText="1"/>
    </xf>
    <xf numFmtId="0" fontId="132" fillId="2" borderId="24" xfId="1" applyFont="1" applyFill="1" applyBorder="1" applyAlignment="1" applyProtection="1">
      <alignment horizontal="center"/>
      <protection locked="0"/>
    </xf>
    <xf numFmtId="0" fontId="132" fillId="2" borderId="25" xfId="1" applyFont="1" applyFill="1" applyBorder="1" applyAlignment="1" applyProtection="1">
      <alignment horizontal="center"/>
      <protection locked="0"/>
    </xf>
    <xf numFmtId="0" fontId="132" fillId="2" borderId="27" xfId="1" applyFont="1" applyFill="1" applyBorder="1" applyAlignment="1" applyProtection="1">
      <alignment horizontal="center"/>
      <protection locked="0"/>
    </xf>
    <xf numFmtId="0" fontId="11" fillId="6" borderId="23" xfId="0" applyFont="1" applyFill="1" applyBorder="1" applyAlignment="1" applyProtection="1">
      <alignment horizontal="center" vertical="top" wrapText="1"/>
    </xf>
    <xf numFmtId="0" fontId="11" fillId="6" borderId="12" xfId="0" applyFont="1" applyFill="1" applyBorder="1" applyAlignment="1" applyProtection="1">
      <alignment horizontal="center" wrapText="1"/>
    </xf>
    <xf numFmtId="0" fontId="11" fillId="6" borderId="36" xfId="0" applyFont="1" applyFill="1" applyBorder="1" applyAlignment="1" applyProtection="1">
      <alignment horizontal="center" vertical="top" wrapText="1"/>
    </xf>
    <xf numFmtId="0" fontId="11" fillId="6" borderId="2" xfId="0" applyFont="1" applyFill="1" applyBorder="1" applyAlignment="1" applyProtection="1">
      <alignment horizontal="center" vertical="top" wrapText="1"/>
    </xf>
    <xf numFmtId="0" fontId="11" fillId="6" borderId="0" xfId="0" applyFont="1" applyFill="1" applyBorder="1" applyAlignment="1" applyProtection="1">
      <alignment horizontal="center" wrapText="1"/>
    </xf>
    <xf numFmtId="0" fontId="63" fillId="2" borderId="0" xfId="0" applyFont="1" applyFill="1" applyAlignment="1" applyProtection="1">
      <alignment horizontal="center" vertical="center" wrapText="1"/>
    </xf>
    <xf numFmtId="0" fontId="26" fillId="2" borderId="84" xfId="0" applyFont="1" applyFill="1" applyBorder="1" applyAlignment="1" applyProtection="1">
      <alignment horizontal="left" vertical="top" wrapText="1"/>
      <protection locked="0"/>
    </xf>
    <xf numFmtId="0" fontId="26" fillId="2" borderId="85" xfId="0" applyFont="1" applyFill="1" applyBorder="1" applyAlignment="1" applyProtection="1">
      <alignment horizontal="left" vertical="top" wrapText="1"/>
      <protection locked="0"/>
    </xf>
    <xf numFmtId="0" fontId="26" fillId="2" borderId="86" xfId="0" applyFont="1" applyFill="1" applyBorder="1" applyAlignment="1" applyProtection="1">
      <alignment horizontal="left" vertical="top" wrapText="1"/>
      <protection locked="0"/>
    </xf>
    <xf numFmtId="0" fontId="26" fillId="2" borderId="84" xfId="0" quotePrefix="1" applyFont="1" applyFill="1" applyBorder="1" applyAlignment="1" applyProtection="1">
      <alignment horizontal="left" vertical="top" wrapText="1"/>
      <protection locked="0"/>
    </xf>
    <xf numFmtId="0" fontId="26" fillId="2" borderId="85" xfId="0" quotePrefix="1" applyFont="1" applyFill="1" applyBorder="1" applyAlignment="1" applyProtection="1">
      <alignment horizontal="left" vertical="top" wrapText="1"/>
      <protection locked="0"/>
    </xf>
    <xf numFmtId="0" fontId="26" fillId="2" borderId="86" xfId="0" quotePrefix="1" applyFont="1" applyFill="1" applyBorder="1" applyAlignment="1" applyProtection="1">
      <alignment horizontal="left" vertical="top" wrapText="1"/>
      <protection locked="0"/>
    </xf>
    <xf numFmtId="0" fontId="16" fillId="6" borderId="76" xfId="0" applyFont="1" applyFill="1" applyBorder="1" applyAlignment="1" applyProtection="1">
      <alignment horizontal="center" vertical="center"/>
    </xf>
    <xf numFmtId="0" fontId="16" fillId="6" borderId="8" xfId="0" applyFont="1" applyFill="1" applyBorder="1" applyAlignment="1" applyProtection="1">
      <alignment horizontal="center" vertical="center"/>
    </xf>
    <xf numFmtId="0" fontId="16" fillId="6" borderId="77" xfId="0" applyFont="1" applyFill="1" applyBorder="1" applyAlignment="1" applyProtection="1">
      <alignment horizontal="center" vertical="center"/>
    </xf>
    <xf numFmtId="0" fontId="16" fillId="6" borderId="55" xfId="0" applyFont="1" applyFill="1" applyBorder="1" applyAlignment="1" applyProtection="1">
      <alignment horizontal="center"/>
    </xf>
    <xf numFmtId="0" fontId="16" fillId="6" borderId="56" xfId="0" applyFont="1" applyFill="1" applyBorder="1" applyAlignment="1" applyProtection="1">
      <alignment horizontal="center"/>
    </xf>
    <xf numFmtId="0" fontId="16" fillId="6" borderId="78" xfId="0" applyFont="1" applyFill="1" applyBorder="1" applyAlignment="1" applyProtection="1">
      <alignment horizontal="center" vertical="center"/>
    </xf>
    <xf numFmtId="0" fontId="16" fillId="6" borderId="79" xfId="0" applyFont="1" applyFill="1" applyBorder="1" applyAlignment="1" applyProtection="1">
      <alignment horizontal="center" vertical="center"/>
    </xf>
    <xf numFmtId="0" fontId="16" fillId="6" borderId="80" xfId="0" applyFont="1" applyFill="1" applyBorder="1" applyAlignment="1" applyProtection="1">
      <alignment horizontal="center" vertical="center"/>
    </xf>
    <xf numFmtId="0" fontId="59" fillId="2" borderId="84" xfId="0" applyFont="1" applyFill="1" applyBorder="1" applyAlignment="1" applyProtection="1">
      <alignment horizontal="center" vertical="center" wrapText="1"/>
      <protection locked="0"/>
    </xf>
    <xf numFmtId="0" fontId="59" fillId="2" borderId="85" xfId="0" applyFont="1" applyFill="1" applyBorder="1" applyAlignment="1" applyProtection="1">
      <alignment horizontal="center" vertical="center" wrapText="1"/>
      <protection locked="0"/>
    </xf>
    <xf numFmtId="0" fontId="59" fillId="2" borderId="86"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left" vertical="center"/>
      <protection locked="0"/>
    </xf>
    <xf numFmtId="0" fontId="26" fillId="2" borderId="12" xfId="0" applyFont="1" applyFill="1" applyBorder="1" applyAlignment="1" applyProtection="1">
      <alignment horizontal="left" vertical="center"/>
      <protection locked="0"/>
    </xf>
    <xf numFmtId="0" fontId="26" fillId="2" borderId="11" xfId="0" applyFont="1" applyFill="1" applyBorder="1" applyAlignment="1" applyProtection="1">
      <alignment horizontal="left" vertical="center"/>
      <protection locked="0"/>
    </xf>
    <xf numFmtId="0" fontId="26" fillId="10" borderId="7" xfId="0" applyFont="1" applyFill="1" applyBorder="1" applyAlignment="1" applyProtection="1">
      <alignment horizontal="left" vertical="top"/>
    </xf>
    <xf numFmtId="0" fontId="26" fillId="10" borderId="8" xfId="0" applyFont="1" applyFill="1" applyBorder="1" applyAlignment="1" applyProtection="1">
      <alignment horizontal="left" vertical="top"/>
    </xf>
    <xf numFmtId="0" fontId="26" fillId="10" borderId="4" xfId="0" applyFont="1" applyFill="1" applyBorder="1" applyAlignment="1" applyProtection="1">
      <alignment horizontal="left" vertical="top"/>
    </xf>
    <xf numFmtId="0" fontId="26" fillId="10" borderId="3" xfId="0" applyFont="1" applyFill="1" applyBorder="1" applyAlignment="1" applyProtection="1">
      <alignment horizontal="left" vertical="top"/>
    </xf>
    <xf numFmtId="0" fontId="26" fillId="10" borderId="1" xfId="0" applyFont="1" applyFill="1" applyBorder="1" applyAlignment="1" applyProtection="1">
      <alignment horizontal="left" vertical="top"/>
    </xf>
    <xf numFmtId="0" fontId="26" fillId="10" borderId="6" xfId="0" applyFont="1" applyFill="1" applyBorder="1" applyAlignment="1" applyProtection="1">
      <alignment horizontal="left" vertical="top"/>
    </xf>
    <xf numFmtId="0" fontId="16" fillId="6" borderId="7" xfId="0" applyFont="1" applyFill="1" applyBorder="1" applyAlignment="1" applyProtection="1">
      <alignment horizontal="center" vertical="center"/>
    </xf>
    <xf numFmtId="0" fontId="16" fillId="6" borderId="54" xfId="0" applyFont="1" applyFill="1" applyBorder="1" applyAlignment="1" applyProtection="1">
      <alignment horizontal="center"/>
    </xf>
    <xf numFmtId="0" fontId="16" fillId="6" borderId="57" xfId="0" applyFont="1" applyFill="1" applyBorder="1" applyAlignment="1" applyProtection="1">
      <alignment horizontal="center"/>
    </xf>
    <xf numFmtId="0" fontId="9" fillId="2" borderId="84" xfId="0" applyFont="1" applyFill="1" applyBorder="1" applyAlignment="1" applyProtection="1">
      <alignment horizontal="center" vertical="center" wrapText="1"/>
      <protection locked="0"/>
    </xf>
    <xf numFmtId="0" fontId="9" fillId="2" borderId="85" xfId="0" applyFont="1" applyFill="1" applyBorder="1" applyAlignment="1" applyProtection="1">
      <alignment horizontal="center" vertical="center" wrapText="1"/>
      <protection locked="0"/>
    </xf>
    <xf numFmtId="0" fontId="9" fillId="2" borderId="86" xfId="0" applyFont="1" applyFill="1" applyBorder="1" applyAlignment="1" applyProtection="1">
      <alignment horizontal="center" vertical="center" wrapText="1"/>
      <protection locked="0"/>
    </xf>
    <xf numFmtId="0" fontId="120" fillId="5" borderId="7" xfId="0" applyFont="1" applyFill="1" applyBorder="1" applyAlignment="1" applyProtection="1">
      <alignment horizontal="left"/>
    </xf>
    <xf numFmtId="0" fontId="120" fillId="5" borderId="8" xfId="0" applyFont="1" applyFill="1" applyBorder="1" applyAlignment="1" applyProtection="1">
      <alignment horizontal="left"/>
    </xf>
    <xf numFmtId="0" fontId="120" fillId="5" borderId="4" xfId="0" applyFont="1" applyFill="1" applyBorder="1" applyAlignment="1" applyProtection="1">
      <alignment horizontal="left"/>
    </xf>
    <xf numFmtId="0" fontId="0" fillId="2" borderId="9"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0" fillId="2" borderId="9" xfId="0" applyFill="1" applyBorder="1" applyAlignment="1" applyProtection="1">
      <alignment horizontal="center" wrapText="1"/>
      <protection locked="0"/>
    </xf>
    <xf numFmtId="0" fontId="0" fillId="2" borderId="11" xfId="0" applyFill="1" applyBorder="1" applyAlignment="1" applyProtection="1">
      <alignment horizontal="center" wrapText="1"/>
      <protection locked="0"/>
    </xf>
    <xf numFmtId="0" fontId="1" fillId="5" borderId="9" xfId="0" applyFont="1" applyFill="1" applyBorder="1" applyAlignment="1" applyProtection="1">
      <alignment horizontal="center"/>
    </xf>
    <xf numFmtId="0" fontId="1" fillId="5" borderId="12" xfId="0" applyFont="1" applyFill="1" applyBorder="1" applyAlignment="1" applyProtection="1">
      <alignment horizontal="center"/>
    </xf>
    <xf numFmtId="0" fontId="1" fillId="5" borderId="11" xfId="0" applyFont="1" applyFill="1" applyBorder="1" applyAlignment="1" applyProtection="1">
      <alignment horizontal="center"/>
    </xf>
    <xf numFmtId="0" fontId="1" fillId="5" borderId="9" xfId="0" applyFont="1" applyFill="1" applyBorder="1" applyAlignment="1" applyProtection="1">
      <alignment horizontal="left"/>
    </xf>
    <xf numFmtId="0" fontId="1" fillId="5" borderId="12" xfId="0" applyFont="1" applyFill="1" applyBorder="1" applyAlignment="1" applyProtection="1">
      <alignment horizontal="left"/>
    </xf>
    <xf numFmtId="0" fontId="1" fillId="5" borderId="11" xfId="0" applyFont="1" applyFill="1" applyBorder="1" applyAlignment="1" applyProtection="1">
      <alignment horizontal="left"/>
    </xf>
    <xf numFmtId="10" fontId="0" fillId="2" borderId="9" xfId="2" applyNumberFormat="1" applyFont="1" applyFill="1" applyBorder="1" applyAlignment="1" applyProtection="1">
      <alignment horizontal="center"/>
      <protection locked="0"/>
    </xf>
    <xf numFmtId="10" fontId="0" fillId="2" borderId="12" xfId="2" applyNumberFormat="1" applyFont="1" applyFill="1" applyBorder="1" applyAlignment="1" applyProtection="1">
      <alignment horizontal="center"/>
      <protection locked="0"/>
    </xf>
    <xf numFmtId="10" fontId="0" fillId="2" borderId="11" xfId="2" applyNumberFormat="1" applyFont="1" applyFill="1" applyBorder="1" applyAlignment="1" applyProtection="1">
      <alignment horizontal="center"/>
      <protection locked="0"/>
    </xf>
    <xf numFmtId="0" fontId="11" fillId="6" borderId="41" xfId="0" applyFont="1" applyFill="1" applyBorder="1" applyAlignment="1" applyProtection="1">
      <alignment horizontal="center" vertical="center"/>
    </xf>
    <xf numFmtId="0" fontId="11" fillId="6" borderId="42" xfId="0" applyFont="1" applyFill="1" applyBorder="1" applyAlignment="1" applyProtection="1">
      <alignment horizontal="center" vertical="center"/>
    </xf>
    <xf numFmtId="0" fontId="11" fillId="6" borderId="43" xfId="0" applyFont="1" applyFill="1" applyBorder="1" applyAlignment="1" applyProtection="1">
      <alignment horizontal="center" vertical="center"/>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80" fillId="5" borderId="9" xfId="0" applyFont="1" applyFill="1" applyBorder="1" applyAlignment="1" applyProtection="1">
      <alignment horizontal="left"/>
      <protection locked="0"/>
    </xf>
    <xf numFmtId="0" fontId="80" fillId="5" borderId="12" xfId="0" applyFont="1" applyFill="1" applyBorder="1" applyAlignment="1" applyProtection="1">
      <alignment horizontal="left"/>
      <protection locked="0"/>
    </xf>
    <xf numFmtId="0" fontId="80" fillId="5" borderId="11" xfId="0" applyFont="1" applyFill="1" applyBorder="1" applyAlignment="1" applyProtection="1">
      <alignment horizontal="left"/>
      <protection locked="0"/>
    </xf>
    <xf numFmtId="0" fontId="30" fillId="6" borderId="10" xfId="0" applyFont="1" applyFill="1" applyBorder="1" applyAlignment="1" applyProtection="1">
      <alignment horizontal="center" vertical="center" wrapText="1"/>
    </xf>
    <xf numFmtId="0" fontId="30" fillId="6" borderId="34" xfId="0" applyFont="1" applyFill="1" applyBorder="1" applyAlignment="1" applyProtection="1">
      <alignment horizontal="center" vertical="center" wrapText="1"/>
    </xf>
    <xf numFmtId="0" fontId="0" fillId="0" borderId="10" xfId="0" applyBorder="1" applyAlignment="1" applyProtection="1">
      <alignment horizontal="center"/>
      <protection locked="0"/>
    </xf>
    <xf numFmtId="0" fontId="0" fillId="2" borderId="38" xfId="0" applyFont="1" applyFill="1" applyBorder="1" applyAlignment="1" applyProtection="1">
      <alignment horizontal="center"/>
      <protection locked="0"/>
    </xf>
    <xf numFmtId="0" fontId="0" fillId="2" borderId="39" xfId="0" applyFont="1" applyFill="1" applyBorder="1" applyAlignment="1" applyProtection="1">
      <alignment horizontal="center"/>
      <protection locked="0"/>
    </xf>
    <xf numFmtId="0" fontId="0" fillId="2" borderId="40" xfId="0" applyFont="1" applyFill="1" applyBorder="1" applyAlignment="1" applyProtection="1">
      <alignment horizontal="center"/>
      <protection locked="0"/>
    </xf>
    <xf numFmtId="0" fontId="0" fillId="2" borderId="37" xfId="0" applyFont="1" applyFill="1" applyBorder="1" applyAlignment="1" applyProtection="1">
      <alignment horizontal="center"/>
      <protection locked="0"/>
    </xf>
    <xf numFmtId="0" fontId="0" fillId="2" borderId="37"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39" xfId="0" applyFill="1" applyBorder="1" applyAlignment="1" applyProtection="1">
      <alignment horizontal="center"/>
      <protection locked="0"/>
    </xf>
    <xf numFmtId="0" fontId="0" fillId="2" borderId="40" xfId="0" applyFill="1" applyBorder="1" applyAlignment="1" applyProtection="1">
      <alignment horizontal="center"/>
      <protection locked="0"/>
    </xf>
    <xf numFmtId="0" fontId="0" fillId="5" borderId="9" xfId="0" applyFill="1" applyBorder="1" applyAlignment="1" applyProtection="1">
      <alignment horizontal="center"/>
    </xf>
    <xf numFmtId="0" fontId="0" fillId="5" borderId="12" xfId="0" applyFill="1" applyBorder="1" applyAlignment="1" applyProtection="1">
      <alignment horizontal="center"/>
    </xf>
    <xf numFmtId="0" fontId="0" fillId="5" borderId="11" xfId="0" applyFill="1" applyBorder="1" applyAlignment="1" applyProtection="1">
      <alignment horizontal="center"/>
    </xf>
    <xf numFmtId="0" fontId="39" fillId="6" borderId="81" xfId="0" applyFont="1" applyFill="1" applyBorder="1" applyAlignment="1" applyProtection="1">
      <alignment horizontal="center" textRotation="90"/>
    </xf>
    <xf numFmtId="0" fontId="39" fillId="6" borderId="75" xfId="0" applyFont="1" applyFill="1" applyBorder="1" applyAlignment="1" applyProtection="1">
      <alignment horizontal="center" textRotation="90"/>
    </xf>
    <xf numFmtId="0" fontId="39" fillId="6" borderId="82" xfId="0" applyFont="1" applyFill="1" applyBorder="1" applyAlignment="1" applyProtection="1">
      <alignment horizontal="center" textRotation="90"/>
    </xf>
    <xf numFmtId="0" fontId="39" fillId="6" borderId="83" xfId="0" applyFont="1" applyFill="1" applyBorder="1" applyAlignment="1" applyProtection="1">
      <alignment horizontal="center" textRotation="90"/>
    </xf>
    <xf numFmtId="0" fontId="0" fillId="5" borderId="10" xfId="0" applyFill="1" applyBorder="1" applyAlignment="1" applyProtection="1">
      <alignment horizontal="left" indent="1"/>
    </xf>
    <xf numFmtId="9" fontId="80" fillId="5" borderId="9" xfId="2" applyFont="1" applyFill="1" applyBorder="1" applyAlignment="1" applyProtection="1">
      <alignment horizontal="center"/>
      <protection locked="0"/>
    </xf>
    <xf numFmtId="9" fontId="80" fillId="5" borderId="11" xfId="2" applyFont="1" applyFill="1" applyBorder="1" applyAlignment="1" applyProtection="1">
      <alignment horizontal="center"/>
      <protection locked="0"/>
    </xf>
    <xf numFmtId="9" fontId="80" fillId="5" borderId="0" xfId="2" applyFont="1" applyFill="1" applyBorder="1" applyAlignment="1" applyProtection="1">
      <alignment horizontal="left"/>
      <protection locked="0"/>
    </xf>
    <xf numFmtId="0" fontId="0" fillId="2" borderId="9" xfId="0" applyFont="1" applyFill="1" applyBorder="1" applyAlignment="1" applyProtection="1">
      <alignment horizontal="left"/>
      <protection locked="0"/>
    </xf>
    <xf numFmtId="0" fontId="0" fillId="2" borderId="12" xfId="0" applyFont="1" applyFill="1" applyBorder="1" applyAlignment="1" applyProtection="1">
      <alignment horizontal="left"/>
      <protection locked="0"/>
    </xf>
    <xf numFmtId="0" fontId="0" fillId="2" borderId="11" xfId="0" applyFont="1" applyFill="1" applyBorder="1" applyAlignment="1" applyProtection="1">
      <alignment horizontal="left"/>
      <protection locked="0"/>
    </xf>
    <xf numFmtId="9" fontId="15" fillId="5" borderId="9" xfId="2" applyFont="1" applyFill="1" applyBorder="1" applyAlignment="1" applyProtection="1">
      <alignment horizontal="center" wrapText="1"/>
      <protection locked="0"/>
    </xf>
    <xf numFmtId="9" fontId="15" fillId="5" borderId="12" xfId="2" applyFont="1" applyFill="1" applyBorder="1" applyAlignment="1" applyProtection="1">
      <alignment horizontal="center" wrapText="1"/>
      <protection locked="0"/>
    </xf>
    <xf numFmtId="0" fontId="46" fillId="6" borderId="45" xfId="0" applyFont="1" applyFill="1" applyBorder="1" applyAlignment="1" applyProtection="1">
      <alignment horizontal="center" vertical="center" wrapText="1"/>
    </xf>
    <xf numFmtId="0" fontId="46" fillId="6" borderId="1" xfId="0" applyFont="1" applyFill="1" applyBorder="1" applyAlignment="1" applyProtection="1">
      <alignment horizontal="center" vertical="center" wrapText="1"/>
    </xf>
    <xf numFmtId="9" fontId="15" fillId="5" borderId="10" xfId="0" applyNumberFormat="1" applyFont="1" applyFill="1" applyBorder="1" applyAlignment="1" applyProtection="1">
      <alignment horizontal="center"/>
      <protection locked="0"/>
    </xf>
    <xf numFmtId="0" fontId="45" fillId="6" borderId="44" xfId="0" applyFont="1" applyFill="1" applyBorder="1" applyAlignment="1" applyProtection="1">
      <alignment horizontal="center" vertical="center" wrapText="1"/>
    </xf>
    <xf numFmtId="0" fontId="45" fillId="6" borderId="12" xfId="0" applyFont="1" applyFill="1" applyBorder="1" applyAlignment="1" applyProtection="1">
      <alignment horizontal="center" vertical="center" wrapText="1"/>
    </xf>
    <xf numFmtId="0" fontId="0" fillId="2" borderId="9"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80" fillId="5" borderId="0" xfId="0" applyFont="1" applyFill="1" applyBorder="1" applyAlignment="1" applyProtection="1">
      <alignment horizontal="left"/>
      <protection locked="0"/>
    </xf>
    <xf numFmtId="0" fontId="5" fillId="10" borderId="7" xfId="0" applyFont="1" applyFill="1" applyBorder="1" applyAlignment="1" applyProtection="1">
      <alignment horizontal="left" vertical="top"/>
    </xf>
    <xf numFmtId="0" fontId="5" fillId="10" borderId="8" xfId="0" applyFont="1" applyFill="1" applyBorder="1" applyAlignment="1" applyProtection="1">
      <alignment horizontal="left" vertical="top"/>
    </xf>
    <xf numFmtId="0" fontId="5" fillId="10" borderId="4" xfId="0" applyFont="1" applyFill="1" applyBorder="1" applyAlignment="1" applyProtection="1">
      <alignment horizontal="left" vertical="top"/>
    </xf>
    <xf numFmtId="0" fontId="5" fillId="10" borderId="3" xfId="0" applyFont="1" applyFill="1" applyBorder="1" applyAlignment="1" applyProtection="1">
      <alignment horizontal="left" vertical="top"/>
    </xf>
    <xf numFmtId="0" fontId="5" fillId="10" borderId="1" xfId="0" applyFont="1" applyFill="1" applyBorder="1" applyAlignment="1" applyProtection="1">
      <alignment horizontal="left" vertical="top"/>
    </xf>
    <xf numFmtId="0" fontId="5" fillId="10" borderId="6" xfId="0" applyFont="1" applyFill="1" applyBorder="1" applyAlignment="1" applyProtection="1">
      <alignment horizontal="left" vertical="top"/>
    </xf>
    <xf numFmtId="0" fontId="26" fillId="2" borderId="7" xfId="0" applyFont="1" applyFill="1" applyBorder="1" applyAlignment="1" applyProtection="1">
      <alignment horizontal="left" vertical="top" wrapText="1"/>
      <protection locked="0"/>
    </xf>
    <xf numFmtId="0" fontId="26" fillId="2" borderId="5" xfId="0" applyFont="1" applyFill="1" applyBorder="1" applyAlignment="1" applyProtection="1">
      <alignment horizontal="left" vertical="top"/>
      <protection locked="0"/>
    </xf>
    <xf numFmtId="0" fontId="26" fillId="2" borderId="0" xfId="0" applyFont="1" applyFill="1" applyBorder="1" applyAlignment="1" applyProtection="1">
      <alignment horizontal="left" vertical="top"/>
      <protection locked="0"/>
    </xf>
    <xf numFmtId="0" fontId="26" fillId="2" borderId="2" xfId="0" applyFont="1" applyFill="1" applyBorder="1" applyAlignment="1" applyProtection="1">
      <alignment horizontal="left" vertical="top"/>
      <protection locked="0"/>
    </xf>
    <xf numFmtId="0" fontId="26" fillId="10" borderId="9" xfId="0" applyFont="1" applyFill="1" applyBorder="1" applyAlignment="1" applyProtection="1">
      <alignment horizontal="left"/>
    </xf>
    <xf numFmtId="0" fontId="26" fillId="10" borderId="12" xfId="0" applyFont="1" applyFill="1" applyBorder="1" applyAlignment="1" applyProtection="1">
      <alignment horizontal="left"/>
    </xf>
    <xf numFmtId="0" fontId="26" fillId="10" borderId="11" xfId="0" applyFont="1" applyFill="1" applyBorder="1" applyAlignment="1" applyProtection="1">
      <alignment horizontal="left"/>
    </xf>
    <xf numFmtId="0" fontId="26" fillId="2" borderId="8" xfId="0" applyFont="1" applyFill="1" applyBorder="1" applyAlignment="1" applyProtection="1">
      <alignment horizontal="left" vertical="top" wrapText="1"/>
      <protection locked="0"/>
    </xf>
    <xf numFmtId="0" fontId="26" fillId="2" borderId="4" xfId="0" applyFont="1" applyFill="1" applyBorder="1" applyAlignment="1" applyProtection="1">
      <alignment horizontal="left" vertical="top" wrapText="1"/>
      <protection locked="0"/>
    </xf>
    <xf numFmtId="0" fontId="26" fillId="2" borderId="5" xfId="0" applyFont="1" applyFill="1" applyBorder="1" applyAlignment="1" applyProtection="1">
      <alignment horizontal="left" vertical="top" wrapText="1"/>
      <protection locked="0"/>
    </xf>
    <xf numFmtId="0" fontId="26" fillId="2" borderId="0" xfId="0" applyFont="1" applyFill="1" applyBorder="1" applyAlignment="1" applyProtection="1">
      <alignment horizontal="left" vertical="top" wrapText="1"/>
      <protection locked="0"/>
    </xf>
    <xf numFmtId="0" fontId="26" fillId="2" borderId="2" xfId="0" applyFont="1" applyFill="1" applyBorder="1" applyAlignment="1" applyProtection="1">
      <alignment horizontal="left" vertical="top" wrapText="1"/>
      <protection locked="0"/>
    </xf>
    <xf numFmtId="0" fontId="26" fillId="2" borderId="3" xfId="0" applyFont="1" applyFill="1" applyBorder="1" applyAlignment="1" applyProtection="1">
      <alignment horizontal="left" vertical="top" wrapText="1"/>
      <protection locked="0"/>
    </xf>
    <xf numFmtId="0" fontId="26" fillId="2" borderId="1" xfId="0" applyFont="1" applyFill="1" applyBorder="1" applyAlignment="1" applyProtection="1">
      <alignment horizontal="left" vertical="top" wrapText="1"/>
      <protection locked="0"/>
    </xf>
    <xf numFmtId="0" fontId="26" fillId="2" borderId="6" xfId="0" applyFont="1" applyFill="1" applyBorder="1" applyAlignment="1" applyProtection="1">
      <alignment horizontal="left" vertical="top" wrapText="1"/>
      <protection locked="0"/>
    </xf>
    <xf numFmtId="0" fontId="16" fillId="6" borderId="76" xfId="0" applyFont="1" applyFill="1" applyBorder="1" applyAlignment="1" applyProtection="1">
      <alignment horizontal="center" vertical="center"/>
      <protection locked="0"/>
    </xf>
    <xf numFmtId="0" fontId="16" fillId="6" borderId="8" xfId="0" applyFont="1" applyFill="1" applyBorder="1" applyAlignment="1" applyProtection="1">
      <alignment horizontal="center" vertical="center"/>
      <protection locked="0"/>
    </xf>
    <xf numFmtId="0" fontId="16" fillId="6" borderId="77"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wrapText="1"/>
    </xf>
    <xf numFmtId="0" fontId="5" fillId="10" borderId="7" xfId="0" applyFont="1" applyFill="1" applyBorder="1" applyAlignment="1" applyProtection="1">
      <alignment horizontal="left" vertical="top" wrapText="1"/>
    </xf>
    <xf numFmtId="0" fontId="5" fillId="10" borderId="8" xfId="0" applyFont="1" applyFill="1" applyBorder="1" applyAlignment="1" applyProtection="1">
      <alignment horizontal="left" vertical="top" wrapText="1"/>
    </xf>
    <xf numFmtId="0" fontId="5" fillId="10" borderId="4" xfId="0" applyFont="1" applyFill="1" applyBorder="1" applyAlignment="1" applyProtection="1">
      <alignment horizontal="left" vertical="top" wrapText="1"/>
    </xf>
    <xf numFmtId="0" fontId="5" fillId="10" borderId="3" xfId="0" applyFont="1" applyFill="1" applyBorder="1" applyAlignment="1" applyProtection="1">
      <alignment horizontal="left" vertical="top" wrapText="1"/>
    </xf>
    <xf numFmtId="0" fontId="5" fillId="10" borderId="1" xfId="0" applyFont="1" applyFill="1" applyBorder="1" applyAlignment="1" applyProtection="1">
      <alignment horizontal="left" vertical="top" wrapText="1"/>
    </xf>
    <xf numFmtId="0" fontId="5" fillId="10" borderId="6" xfId="0" applyFont="1" applyFill="1" applyBorder="1" applyAlignment="1" applyProtection="1">
      <alignment horizontal="left" vertical="top" wrapText="1"/>
    </xf>
    <xf numFmtId="0" fontId="84" fillId="5" borderId="0" xfId="0" applyFont="1" applyFill="1" applyAlignment="1" applyProtection="1">
      <alignment horizontal="center"/>
    </xf>
    <xf numFmtId="0" fontId="5" fillId="2" borderId="7"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4"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91" fillId="5" borderId="8" xfId="2" applyNumberFormat="1" applyFont="1" applyFill="1" applyBorder="1" applyAlignment="1" applyProtection="1">
      <alignment horizontal="left"/>
    </xf>
    <xf numFmtId="0" fontId="93" fillId="5" borderId="7" xfId="2" applyNumberFormat="1" applyFont="1" applyFill="1" applyBorder="1" applyAlignment="1" applyProtection="1">
      <alignment horizontal="center"/>
    </xf>
    <xf numFmtId="0" fontId="93" fillId="5" borderId="8" xfId="2" applyNumberFormat="1" applyFont="1" applyFill="1" applyBorder="1" applyAlignment="1" applyProtection="1">
      <alignment horizontal="center"/>
    </xf>
    <xf numFmtId="0" fontId="38" fillId="2" borderId="9" xfId="0" applyFont="1" applyFill="1" applyBorder="1" applyAlignment="1" applyProtection="1">
      <alignment horizontal="left"/>
      <protection locked="0"/>
    </xf>
    <xf numFmtId="0" fontId="38" fillId="2" borderId="12" xfId="0" applyFont="1" applyFill="1" applyBorder="1" applyAlignment="1" applyProtection="1">
      <alignment horizontal="left"/>
      <protection locked="0"/>
    </xf>
    <xf numFmtId="0" fontId="38" fillId="2" borderId="11" xfId="0" applyFont="1" applyFill="1" applyBorder="1" applyAlignment="1" applyProtection="1">
      <alignment horizontal="left"/>
      <protection locked="0"/>
    </xf>
    <xf numFmtId="0" fontId="26" fillId="2" borderId="9" xfId="0" applyFont="1" applyFill="1" applyBorder="1" applyAlignment="1" applyProtection="1">
      <alignment horizontal="left"/>
      <protection locked="0"/>
    </xf>
    <xf numFmtId="0" fontId="26" fillId="2" borderId="12" xfId="0" applyFont="1" applyFill="1" applyBorder="1" applyAlignment="1" applyProtection="1">
      <alignment horizontal="left"/>
      <protection locked="0"/>
    </xf>
    <xf numFmtId="0" fontId="26" fillId="2" borderId="11" xfId="0" applyFont="1" applyFill="1" applyBorder="1" applyAlignment="1" applyProtection="1">
      <alignment horizontal="left"/>
      <protection locked="0"/>
    </xf>
    <xf numFmtId="0" fontId="5" fillId="10" borderId="9" xfId="0" applyFont="1" applyFill="1" applyBorder="1" applyAlignment="1" applyProtection="1">
      <alignment horizontal="left" vertical="top"/>
    </xf>
    <xf numFmtId="0" fontId="5" fillId="10" borderId="12" xfId="0" applyFont="1" applyFill="1" applyBorder="1" applyAlignment="1" applyProtection="1">
      <alignment horizontal="left" vertical="top"/>
    </xf>
    <xf numFmtId="0" fontId="5" fillId="10" borderId="11" xfId="0" applyFont="1" applyFill="1" applyBorder="1" applyAlignment="1" applyProtection="1">
      <alignment horizontal="left" vertical="top"/>
    </xf>
    <xf numFmtId="0" fontId="102" fillId="5" borderId="0" xfId="0" applyFont="1" applyFill="1" applyBorder="1" applyAlignment="1" applyProtection="1">
      <alignment horizontal="center"/>
    </xf>
    <xf numFmtId="0" fontId="95" fillId="2" borderId="0" xfId="0" applyFont="1" applyFill="1" applyAlignment="1" applyProtection="1">
      <alignment horizontal="center" vertical="center" wrapText="1"/>
    </xf>
    <xf numFmtId="0" fontId="0" fillId="5" borderId="10" xfId="0" applyFill="1" applyBorder="1" applyAlignment="1" applyProtection="1">
      <alignment horizontal="left"/>
    </xf>
    <xf numFmtId="9" fontId="80" fillId="5" borderId="9" xfId="2" applyFont="1" applyFill="1" applyBorder="1" applyAlignment="1" applyProtection="1">
      <alignment horizontal="center" wrapText="1"/>
      <protection locked="0"/>
    </xf>
    <xf numFmtId="9" fontId="80" fillId="5" borderId="12" xfId="2" applyFont="1" applyFill="1" applyBorder="1" applyAlignment="1" applyProtection="1">
      <alignment horizontal="center" wrapText="1"/>
      <protection locked="0"/>
    </xf>
    <xf numFmtId="9" fontId="80" fillId="5" borderId="10" xfId="0" applyNumberFormat="1" applyFont="1" applyFill="1" applyBorder="1" applyAlignment="1" applyProtection="1">
      <alignment horizontal="center"/>
      <protection locked="0"/>
    </xf>
    <xf numFmtId="0" fontId="30" fillId="6" borderId="0" xfId="0" applyFont="1" applyFill="1" applyBorder="1" applyAlignment="1" applyProtection="1">
      <alignment horizontal="center" vertical="center" wrapText="1"/>
    </xf>
    <xf numFmtId="0" fontId="30" fillId="6" borderId="31" xfId="0" applyFont="1" applyFill="1" applyBorder="1" applyAlignment="1" applyProtection="1">
      <alignment horizontal="center" vertical="center" wrapText="1"/>
    </xf>
    <xf numFmtId="0" fontId="42" fillId="2" borderId="9" xfId="0" applyFont="1" applyFill="1" applyBorder="1" applyAlignment="1" applyProtection="1">
      <alignment horizontal="center"/>
      <protection locked="0"/>
    </xf>
    <xf numFmtId="0" fontId="42" fillId="2" borderId="12" xfId="0" applyFont="1" applyFill="1" applyBorder="1" applyAlignment="1" applyProtection="1">
      <alignment horizontal="center"/>
      <protection locked="0"/>
    </xf>
    <xf numFmtId="0" fontId="42" fillId="2" borderId="11" xfId="0" applyFont="1" applyFill="1" applyBorder="1" applyAlignment="1" applyProtection="1">
      <alignment horizontal="center"/>
      <protection locked="0"/>
    </xf>
    <xf numFmtId="0" fontId="42" fillId="2" borderId="3" xfId="0" applyFont="1" applyFill="1" applyBorder="1" applyAlignment="1" applyProtection="1">
      <alignment horizontal="center"/>
      <protection locked="0"/>
    </xf>
    <xf numFmtId="0" fontId="42" fillId="2" borderId="1" xfId="0" applyFont="1" applyFill="1" applyBorder="1" applyAlignment="1" applyProtection="1">
      <alignment horizontal="center"/>
      <protection locked="0"/>
    </xf>
    <xf numFmtId="0" fontId="42" fillId="2" borderId="6" xfId="0" applyFont="1" applyFill="1" applyBorder="1" applyAlignment="1" applyProtection="1">
      <alignment horizontal="center"/>
      <protection locked="0"/>
    </xf>
    <xf numFmtId="0" fontId="26" fillId="2" borderId="84" xfId="0" quotePrefix="1" applyFont="1" applyFill="1" applyBorder="1" applyAlignment="1" applyProtection="1">
      <alignment vertical="top" wrapText="1"/>
      <protection locked="0"/>
    </xf>
    <xf numFmtId="0" fontId="26" fillId="2" borderId="85" xfId="0" quotePrefix="1" applyFont="1" applyFill="1" applyBorder="1" applyAlignment="1" applyProtection="1">
      <alignment vertical="top" wrapText="1"/>
      <protection locked="0"/>
    </xf>
    <xf numFmtId="0" fontId="26" fillId="2" borderId="86" xfId="0" quotePrefix="1" applyFont="1" applyFill="1" applyBorder="1" applyAlignment="1" applyProtection="1">
      <alignment vertical="top" wrapText="1"/>
      <protection locked="0"/>
    </xf>
    <xf numFmtId="2" fontId="0" fillId="2" borderId="9" xfId="0" applyNumberFormat="1" applyFill="1" applyBorder="1" applyAlignment="1" applyProtection="1">
      <alignment horizontal="left"/>
      <protection locked="0"/>
    </xf>
    <xf numFmtId="2" fontId="0" fillId="2" borderId="12" xfId="0" applyNumberFormat="1" applyFill="1" applyBorder="1" applyAlignment="1" applyProtection="1">
      <alignment horizontal="left"/>
      <protection locked="0"/>
    </xf>
    <xf numFmtId="2" fontId="0" fillId="2" borderId="11" xfId="0" applyNumberFormat="1" applyFill="1" applyBorder="1" applyAlignment="1" applyProtection="1">
      <alignment horizontal="left"/>
      <protection locked="0"/>
    </xf>
    <xf numFmtId="0" fontId="26" fillId="2" borderId="7" xfId="0" quotePrefix="1" applyFont="1" applyFill="1" applyBorder="1" applyAlignment="1" applyProtection="1">
      <alignment horizontal="left" vertical="top" wrapText="1"/>
      <protection locked="0"/>
    </xf>
    <xf numFmtId="0" fontId="16" fillId="6" borderId="76" xfId="0" applyFont="1" applyFill="1" applyBorder="1" applyAlignment="1" applyProtection="1">
      <alignment horizontal="center" vertical="center" wrapText="1"/>
    </xf>
    <xf numFmtId="0" fontId="16" fillId="6" borderId="8" xfId="0" applyFont="1" applyFill="1" applyBorder="1" applyAlignment="1" applyProtection="1">
      <alignment horizontal="center" vertical="center" wrapText="1"/>
    </xf>
    <xf numFmtId="0" fontId="16" fillId="6" borderId="77" xfId="0" applyFont="1" applyFill="1" applyBorder="1" applyAlignment="1" applyProtection="1">
      <alignment horizontal="center" vertical="center" wrapText="1"/>
    </xf>
    <xf numFmtId="0" fontId="16" fillId="6" borderId="76" xfId="0" applyFont="1" applyFill="1" applyBorder="1" applyAlignment="1" applyProtection="1">
      <alignment horizontal="center" vertical="center" wrapText="1"/>
      <protection locked="0"/>
    </xf>
    <xf numFmtId="0" fontId="16" fillId="6" borderId="8" xfId="0" applyFont="1" applyFill="1" applyBorder="1" applyAlignment="1" applyProtection="1">
      <alignment horizontal="center" vertical="center" wrapText="1"/>
      <protection locked="0"/>
    </xf>
    <xf numFmtId="0" fontId="16" fillId="6" borderId="77" xfId="0" applyFont="1" applyFill="1" applyBorder="1" applyAlignment="1" applyProtection="1">
      <alignment horizontal="center" vertical="center" wrapText="1"/>
      <protection locked="0"/>
    </xf>
    <xf numFmtId="0" fontId="80" fillId="5" borderId="0" xfId="0" applyFont="1" applyFill="1" applyAlignment="1" applyProtection="1">
      <alignment horizontal="left"/>
      <protection locked="0"/>
    </xf>
    <xf numFmtId="0" fontId="84" fillId="5" borderId="0" xfId="0" applyFont="1" applyFill="1" applyBorder="1" applyAlignment="1" applyProtection="1">
      <alignment horizontal="center"/>
    </xf>
    <xf numFmtId="0" fontId="5" fillId="2" borderId="9" xfId="0" applyFont="1" applyFill="1" applyBorder="1" applyAlignment="1" applyProtection="1">
      <alignment horizontal="left"/>
      <protection locked="0"/>
    </xf>
    <xf numFmtId="0" fontId="5" fillId="2" borderId="12" xfId="0" applyFont="1" applyFill="1" applyBorder="1" applyAlignment="1" applyProtection="1">
      <alignment horizontal="left"/>
      <protection locked="0"/>
    </xf>
    <xf numFmtId="0" fontId="5" fillId="2" borderId="11" xfId="0" applyFont="1" applyFill="1" applyBorder="1" applyAlignment="1" applyProtection="1">
      <alignment horizontal="left"/>
      <protection locked="0"/>
    </xf>
    <xf numFmtId="0" fontId="9" fillId="10" borderId="7" xfId="0" applyFont="1" applyFill="1" applyBorder="1" applyAlignment="1" applyProtection="1">
      <alignment horizontal="left" vertical="top"/>
    </xf>
    <xf numFmtId="0" fontId="9" fillId="10" borderId="8" xfId="0" applyFont="1" applyFill="1" applyBorder="1" applyAlignment="1" applyProtection="1">
      <alignment horizontal="left" vertical="top"/>
    </xf>
    <xf numFmtId="0" fontId="9" fillId="10" borderId="4" xfId="0" applyFont="1" applyFill="1" applyBorder="1" applyAlignment="1" applyProtection="1">
      <alignment horizontal="left" vertical="top"/>
    </xf>
    <xf numFmtId="0" fontId="9" fillId="10" borderId="3" xfId="0" applyFont="1" applyFill="1" applyBorder="1" applyAlignment="1" applyProtection="1">
      <alignment horizontal="left" vertical="top"/>
    </xf>
    <xf numFmtId="0" fontId="9" fillId="10" borderId="1" xfId="0" applyFont="1" applyFill="1" applyBorder="1" applyAlignment="1" applyProtection="1">
      <alignment horizontal="left" vertical="top"/>
    </xf>
    <xf numFmtId="0" fontId="9" fillId="10" borderId="6" xfId="0" applyFont="1" applyFill="1" applyBorder="1" applyAlignment="1" applyProtection="1">
      <alignment horizontal="left" vertical="top"/>
    </xf>
    <xf numFmtId="0" fontId="26" fillId="10" borderId="9" xfId="0" applyFont="1" applyFill="1" applyBorder="1" applyAlignment="1" applyProtection="1">
      <alignment horizontal="left" vertical="center"/>
    </xf>
    <xf numFmtId="0" fontId="26" fillId="10" borderId="12" xfId="0" applyFont="1" applyFill="1" applyBorder="1" applyAlignment="1" applyProtection="1">
      <alignment horizontal="left" vertical="center"/>
    </xf>
    <xf numFmtId="0" fontId="26" fillId="10" borderId="11" xfId="0" applyFont="1" applyFill="1" applyBorder="1" applyAlignment="1" applyProtection="1">
      <alignment horizontal="left" vertical="center"/>
    </xf>
    <xf numFmtId="0" fontId="0" fillId="2" borderId="9"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12" fillId="2" borderId="9" xfId="0" applyFont="1" applyFill="1" applyBorder="1" applyAlignment="1" applyProtection="1">
      <alignment horizontal="left"/>
      <protection locked="0"/>
    </xf>
    <xf numFmtId="0" fontId="12" fillId="2" borderId="12" xfId="0" applyFont="1" applyFill="1" applyBorder="1" applyAlignment="1" applyProtection="1">
      <alignment horizontal="left"/>
      <protection locked="0"/>
    </xf>
    <xf numFmtId="0" fontId="12" fillId="2" borderId="11" xfId="0" applyFont="1" applyFill="1" applyBorder="1" applyAlignment="1" applyProtection="1">
      <alignment horizontal="left"/>
      <protection locked="0"/>
    </xf>
    <xf numFmtId="0" fontId="124" fillId="5" borderId="0" xfId="0" applyFont="1" applyFill="1" applyBorder="1" applyAlignment="1" applyProtection="1">
      <alignment horizontal="left"/>
      <protection locked="0"/>
    </xf>
    <xf numFmtId="0" fontId="16" fillId="6" borderId="78" xfId="0" applyFont="1" applyFill="1" applyBorder="1" applyAlignment="1" applyProtection="1">
      <alignment horizontal="center" vertical="center" wrapText="1"/>
    </xf>
    <xf numFmtId="0" fontId="16" fillId="6" borderId="79" xfId="0" applyFont="1" applyFill="1" applyBorder="1" applyAlignment="1" applyProtection="1">
      <alignment horizontal="center" vertical="center" wrapText="1"/>
    </xf>
    <xf numFmtId="0" fontId="16" fillId="6" borderId="80" xfId="0" applyFont="1" applyFill="1" applyBorder="1" applyAlignment="1" applyProtection="1">
      <alignment horizontal="center" vertical="center" wrapText="1"/>
    </xf>
    <xf numFmtId="0" fontId="5" fillId="2" borderId="9"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protection locked="0"/>
    </xf>
    <xf numFmtId="0" fontId="5" fillId="2" borderId="11" xfId="0" applyFont="1" applyFill="1" applyBorder="1" applyAlignment="1" applyProtection="1">
      <alignment horizontal="left" vertical="top"/>
      <protection locked="0"/>
    </xf>
    <xf numFmtId="0" fontId="9" fillId="2" borderId="7" xfId="0" applyFont="1" applyFill="1" applyBorder="1" applyAlignment="1" applyProtection="1">
      <alignment horizontal="left" vertical="top" wrapText="1"/>
    </xf>
    <xf numFmtId="0" fontId="9" fillId="2" borderId="8" xfId="0" applyFont="1" applyFill="1" applyBorder="1" applyAlignment="1" applyProtection="1">
      <alignment horizontal="left" vertical="top" wrapText="1"/>
    </xf>
    <xf numFmtId="0" fontId="9" fillId="2" borderId="4" xfId="0" applyFont="1" applyFill="1" applyBorder="1" applyAlignment="1" applyProtection="1">
      <alignment horizontal="left" vertical="top" wrapText="1"/>
    </xf>
    <xf numFmtId="0" fontId="9" fillId="2" borderId="5"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 xfId="0" applyFont="1" applyFill="1" applyBorder="1" applyAlignment="1" applyProtection="1">
      <alignment horizontal="left" vertical="top" wrapText="1"/>
    </xf>
    <xf numFmtId="0" fontId="9" fillId="2" borderId="6" xfId="0" applyFont="1" applyFill="1" applyBorder="1" applyAlignment="1" applyProtection="1">
      <alignment horizontal="left" vertical="top" wrapText="1"/>
    </xf>
    <xf numFmtId="0" fontId="0" fillId="5" borderId="9" xfId="0" applyFill="1" applyBorder="1" applyAlignment="1" applyProtection="1">
      <alignment horizontal="left"/>
    </xf>
    <xf numFmtId="0" fontId="0" fillId="5" borderId="12" xfId="0" applyFill="1" applyBorder="1" applyAlignment="1" applyProtection="1">
      <alignment horizontal="left"/>
    </xf>
    <xf numFmtId="0" fontId="0" fillId="5" borderId="11" xfId="0" applyFill="1" applyBorder="1" applyAlignment="1" applyProtection="1">
      <alignment horizontal="left"/>
    </xf>
    <xf numFmtId="0" fontId="9" fillId="10" borderId="7" xfId="0" applyFont="1" applyFill="1" applyBorder="1" applyAlignment="1" applyProtection="1">
      <alignment horizontal="left" vertical="top" wrapText="1"/>
    </xf>
    <xf numFmtId="0" fontId="9" fillId="10" borderId="8" xfId="0" applyFont="1" applyFill="1" applyBorder="1" applyAlignment="1" applyProtection="1">
      <alignment horizontal="left" vertical="top" wrapText="1"/>
    </xf>
    <xf numFmtId="0" fontId="9" fillId="10" borderId="4" xfId="0" applyFont="1" applyFill="1" applyBorder="1" applyAlignment="1" applyProtection="1">
      <alignment horizontal="left" vertical="top" wrapText="1"/>
    </xf>
    <xf numFmtId="0" fontId="9" fillId="10" borderId="3" xfId="0" applyFont="1" applyFill="1" applyBorder="1" applyAlignment="1" applyProtection="1">
      <alignment horizontal="left" vertical="top" wrapText="1"/>
    </xf>
    <xf numFmtId="0" fontId="9" fillId="10" borderId="1" xfId="0" applyFont="1" applyFill="1" applyBorder="1" applyAlignment="1" applyProtection="1">
      <alignment horizontal="left" vertical="top" wrapText="1"/>
    </xf>
    <xf numFmtId="0" fontId="9" fillId="10" borderId="6" xfId="0" applyFont="1" applyFill="1" applyBorder="1" applyAlignment="1" applyProtection="1">
      <alignment horizontal="left" vertical="top" wrapText="1"/>
    </xf>
    <xf numFmtId="0" fontId="59" fillId="10" borderId="7" xfId="0" applyFont="1" applyFill="1" applyBorder="1" applyAlignment="1" applyProtection="1">
      <alignment horizontal="left" vertical="top" wrapText="1"/>
    </xf>
    <xf numFmtId="0" fontId="59" fillId="10" borderId="3" xfId="0" applyFont="1" applyFill="1" applyBorder="1" applyAlignment="1" applyProtection="1">
      <alignment horizontal="left" vertical="top" wrapText="1"/>
    </xf>
    <xf numFmtId="0" fontId="26" fillId="10" borderId="9" xfId="0" applyFont="1" applyFill="1" applyBorder="1" applyAlignment="1" applyProtection="1">
      <alignment horizontal="left" wrapText="1"/>
    </xf>
    <xf numFmtId="0" fontId="26" fillId="10" borderId="12" xfId="0" applyFont="1" applyFill="1" applyBorder="1" applyAlignment="1" applyProtection="1">
      <alignment horizontal="left" wrapText="1"/>
    </xf>
    <xf numFmtId="0" fontId="26" fillId="10" borderId="11" xfId="0" applyFont="1" applyFill="1" applyBorder="1" applyAlignment="1" applyProtection="1">
      <alignment horizontal="left" wrapText="1"/>
    </xf>
    <xf numFmtId="0" fontId="0" fillId="2" borderId="9" xfId="0" applyFont="1" applyFill="1" applyBorder="1" applyAlignment="1" applyProtection="1">
      <alignment horizontal="center"/>
      <protection locked="0"/>
    </xf>
    <xf numFmtId="0" fontId="0" fillId="2" borderId="11" xfId="0" applyFont="1" applyFill="1" applyBorder="1" applyAlignment="1" applyProtection="1">
      <alignment horizontal="center"/>
      <protection locked="0"/>
    </xf>
    <xf numFmtId="0" fontId="26" fillId="2" borderId="47" xfId="0" applyFont="1" applyFill="1" applyBorder="1" applyAlignment="1" applyProtection="1">
      <alignment horizontal="left"/>
      <protection locked="0"/>
    </xf>
    <xf numFmtId="0" fontId="26" fillId="2" borderId="48" xfId="0" applyFont="1" applyFill="1" applyBorder="1" applyAlignment="1" applyProtection="1">
      <alignment horizontal="left"/>
      <protection locked="0"/>
    </xf>
    <xf numFmtId="0" fontId="26" fillId="2" borderId="32" xfId="0" applyFont="1" applyFill="1" applyBorder="1" applyAlignment="1" applyProtection="1">
      <alignment horizontal="left"/>
      <protection locked="0"/>
    </xf>
    <xf numFmtId="0" fontId="26" fillId="2" borderId="33" xfId="0" applyFont="1" applyFill="1" applyBorder="1" applyAlignment="1" applyProtection="1">
      <alignment horizontal="left"/>
      <protection locked="0"/>
    </xf>
    <xf numFmtId="0" fontId="9" fillId="2" borderId="7" xfId="0" applyNumberFormat="1" applyFont="1" applyFill="1" applyBorder="1" applyAlignment="1" applyProtection="1">
      <alignment horizontal="left" vertical="top" wrapText="1"/>
      <protection locked="0"/>
    </xf>
    <xf numFmtId="0" fontId="9" fillId="2" borderId="8" xfId="0" applyNumberFormat="1" applyFont="1" applyFill="1" applyBorder="1" applyAlignment="1" applyProtection="1">
      <alignment horizontal="left" vertical="top" wrapText="1"/>
      <protection locked="0"/>
    </xf>
    <xf numFmtId="0" fontId="9" fillId="2" borderId="4" xfId="0" applyNumberFormat="1" applyFont="1" applyFill="1" applyBorder="1" applyAlignment="1" applyProtection="1">
      <alignment horizontal="left" vertical="top" wrapText="1"/>
      <protection locked="0"/>
    </xf>
    <xf numFmtId="0" fontId="9" fillId="2" borderId="5" xfId="0" applyNumberFormat="1" applyFont="1" applyFill="1" applyBorder="1" applyAlignment="1" applyProtection="1">
      <alignment horizontal="left" vertical="top" wrapText="1"/>
      <protection locked="0"/>
    </xf>
    <xf numFmtId="0" fontId="9" fillId="2" borderId="0" xfId="0" applyNumberFormat="1" applyFont="1" applyFill="1" applyBorder="1" applyAlignment="1" applyProtection="1">
      <alignment horizontal="left" vertical="top" wrapText="1"/>
      <protection locked="0"/>
    </xf>
    <xf numFmtId="0" fontId="9" fillId="2" borderId="2" xfId="0" applyNumberFormat="1" applyFont="1" applyFill="1" applyBorder="1" applyAlignment="1" applyProtection="1">
      <alignment horizontal="left" vertical="top" wrapText="1"/>
      <protection locked="0"/>
    </xf>
    <xf numFmtId="0" fontId="9" fillId="2" borderId="3" xfId="0" applyNumberFormat="1" applyFont="1" applyFill="1" applyBorder="1" applyAlignment="1" applyProtection="1">
      <alignment horizontal="left" vertical="top" wrapText="1"/>
      <protection locked="0"/>
    </xf>
    <xf numFmtId="0" fontId="9" fillId="2" borderId="1" xfId="0" applyNumberFormat="1" applyFont="1" applyFill="1" applyBorder="1" applyAlignment="1" applyProtection="1">
      <alignment horizontal="left" vertical="top" wrapText="1"/>
      <protection locked="0"/>
    </xf>
    <xf numFmtId="0" fontId="9" fillId="2" borderId="6" xfId="0" applyNumberFormat="1" applyFont="1" applyFill="1" applyBorder="1" applyAlignment="1" applyProtection="1">
      <alignment horizontal="left" vertical="top" wrapText="1"/>
      <protection locked="0"/>
    </xf>
    <xf numFmtId="0" fontId="102" fillId="5" borderId="10" xfId="4" applyFont="1" applyFill="1" applyBorder="1" applyAlignment="1" applyProtection="1">
      <alignment horizontal="left"/>
    </xf>
    <xf numFmtId="0" fontId="26" fillId="2" borderId="10" xfId="0" applyFont="1" applyFill="1" applyBorder="1" applyAlignment="1" applyProtection="1">
      <alignment horizontal="left"/>
      <protection locked="0"/>
    </xf>
    <xf numFmtId="0" fontId="49" fillId="5" borderId="1" xfId="3" applyFont="1" applyFill="1" applyBorder="1" applyAlignment="1" applyProtection="1">
      <alignment horizontal="left" vertical="top" wrapText="1"/>
    </xf>
    <xf numFmtId="0" fontId="104" fillId="5" borderId="9" xfId="4" applyFont="1" applyFill="1" applyBorder="1" applyAlignment="1" applyProtection="1">
      <alignment horizontal="left" indent="1"/>
    </xf>
    <xf numFmtId="0" fontId="104" fillId="5" borderId="12" xfId="4" applyFont="1" applyFill="1" applyBorder="1" applyAlignment="1" applyProtection="1">
      <alignment horizontal="left" indent="1"/>
    </xf>
    <xf numFmtId="0" fontId="104" fillId="5" borderId="11" xfId="4" applyFont="1" applyFill="1" applyBorder="1" applyAlignment="1" applyProtection="1">
      <alignment horizontal="left" indent="1"/>
    </xf>
    <xf numFmtId="0" fontId="106" fillId="5" borderId="8" xfId="3" applyFont="1" applyFill="1" applyBorder="1" applyAlignment="1" applyProtection="1">
      <alignment horizontal="left" wrapText="1"/>
    </xf>
    <xf numFmtId="0" fontId="106" fillId="5" borderId="4" xfId="3" applyFont="1" applyFill="1" applyBorder="1" applyAlignment="1" applyProtection="1">
      <alignment horizontal="left" wrapText="1"/>
    </xf>
    <xf numFmtId="0" fontId="46" fillId="6" borderId="59" xfId="4" applyFont="1" applyFill="1" applyBorder="1" applyAlignment="1" applyProtection="1">
      <alignment horizontal="center" vertical="top" wrapText="1"/>
    </xf>
    <xf numFmtId="0" fontId="46" fillId="6" borderId="35" xfId="4" applyFont="1" applyFill="1" applyBorder="1" applyAlignment="1" applyProtection="1">
      <alignment horizontal="center" vertical="top" wrapText="1"/>
    </xf>
    <xf numFmtId="0" fontId="60" fillId="2" borderId="47" xfId="0" applyFont="1" applyFill="1" applyBorder="1" applyAlignment="1" applyProtection="1">
      <alignment horizontal="left"/>
      <protection locked="0"/>
    </xf>
    <xf numFmtId="0" fontId="59" fillId="2" borderId="46" xfId="0" applyFont="1" applyFill="1" applyBorder="1" applyAlignment="1" applyProtection="1">
      <alignment horizontal="left" vertical="center" wrapText="1"/>
      <protection locked="0"/>
    </xf>
    <xf numFmtId="0" fontId="59" fillId="2" borderId="47" xfId="0" applyFont="1" applyFill="1" applyBorder="1" applyAlignment="1" applyProtection="1">
      <alignment horizontal="left" vertical="center" wrapText="1"/>
      <protection locked="0"/>
    </xf>
    <xf numFmtId="0" fontId="16" fillId="6" borderId="0" xfId="0" applyFont="1" applyFill="1" applyBorder="1" applyAlignment="1" applyProtection="1">
      <alignment horizontal="center" vertical="center"/>
    </xf>
    <xf numFmtId="0" fontId="16" fillId="6" borderId="31" xfId="0"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0" fillId="5" borderId="1" xfId="0" applyFill="1" applyBorder="1" applyAlignment="1" applyProtection="1">
      <alignment horizontal="center"/>
    </xf>
    <xf numFmtId="0" fontId="59" fillId="2" borderId="49" xfId="0" applyFont="1" applyFill="1" applyBorder="1" applyAlignment="1" applyProtection="1">
      <alignment horizontal="left" vertical="center" wrapText="1"/>
      <protection locked="0"/>
    </xf>
    <xf numFmtId="0" fontId="59" fillId="2" borderId="50" xfId="0" applyFont="1" applyFill="1" applyBorder="1" applyAlignment="1" applyProtection="1">
      <alignment horizontal="left" vertical="center" wrapText="1"/>
      <protection locked="0"/>
    </xf>
    <xf numFmtId="0" fontId="106" fillId="5" borderId="8" xfId="0" applyFont="1" applyFill="1" applyBorder="1" applyAlignment="1" applyProtection="1">
      <alignment horizontal="left" vertical="center" wrapText="1"/>
    </xf>
    <xf numFmtId="0" fontId="106" fillId="5" borderId="4" xfId="0" applyFont="1" applyFill="1" applyBorder="1" applyAlignment="1" applyProtection="1">
      <alignment horizontal="left" vertical="center" wrapText="1"/>
    </xf>
    <xf numFmtId="0" fontId="49" fillId="5" borderId="0" xfId="3" applyFont="1" applyFill="1" applyBorder="1" applyAlignment="1" applyProtection="1">
      <alignment horizontal="left" vertical="top" wrapText="1"/>
    </xf>
    <xf numFmtId="0" fontId="12" fillId="5" borderId="0" xfId="3" applyFont="1" applyFill="1" applyBorder="1" applyAlignment="1" applyProtection="1">
      <alignment horizontal="left" wrapText="1"/>
    </xf>
    <xf numFmtId="0" fontId="12" fillId="5" borderId="1" xfId="3" applyFont="1" applyFill="1" applyBorder="1" applyAlignment="1" applyProtection="1">
      <alignment horizontal="left" wrapText="1"/>
    </xf>
    <xf numFmtId="0" fontId="52" fillId="5" borderId="0" xfId="3" applyFont="1" applyFill="1" applyBorder="1" applyAlignment="1" applyProtection="1">
      <alignment horizontal="left" vertical="top" wrapText="1"/>
    </xf>
    <xf numFmtId="0" fontId="0" fillId="2" borderId="12" xfId="0" applyFont="1" applyFill="1" applyBorder="1" applyAlignment="1" applyProtection="1">
      <alignment horizontal="center"/>
      <protection locked="0"/>
    </xf>
    <xf numFmtId="0" fontId="100" fillId="5" borderId="0" xfId="4" applyFont="1" applyFill="1" applyBorder="1" applyAlignment="1" applyProtection="1">
      <alignment horizontal="center" vertical="top" wrapText="1"/>
    </xf>
    <xf numFmtId="0" fontId="0" fillId="5" borderId="0" xfId="0" applyFill="1" applyBorder="1" applyAlignment="1" applyProtection="1">
      <alignment horizontal="left" vertical="top" wrapText="1"/>
    </xf>
    <xf numFmtId="0" fontId="0" fillId="2" borderId="10" xfId="0" applyFill="1" applyBorder="1" applyAlignment="1" applyProtection="1">
      <alignment horizontal="left"/>
      <protection locked="0"/>
    </xf>
    <xf numFmtId="0" fontId="9" fillId="11" borderId="7" xfId="0" applyFont="1" applyFill="1" applyBorder="1" applyAlignment="1" applyProtection="1">
      <alignment horizontal="left" vertical="top" wrapText="1"/>
    </xf>
    <xf numFmtId="0" fontId="9" fillId="11" borderId="8" xfId="0" applyFont="1" applyFill="1" applyBorder="1" applyAlignment="1" applyProtection="1">
      <alignment horizontal="left" vertical="top" wrapText="1"/>
    </xf>
    <xf numFmtId="0" fontId="9" fillId="11" borderId="4" xfId="0" applyFont="1" applyFill="1" applyBorder="1" applyAlignment="1" applyProtection="1">
      <alignment horizontal="left" vertical="top" wrapText="1"/>
    </xf>
    <xf numFmtId="0" fontId="9" fillId="11" borderId="5" xfId="0" applyFont="1" applyFill="1" applyBorder="1" applyAlignment="1" applyProtection="1">
      <alignment horizontal="left" vertical="top" wrapText="1"/>
    </xf>
    <xf numFmtId="0" fontId="9" fillId="11" borderId="0" xfId="0" applyFont="1" applyFill="1" applyBorder="1" applyAlignment="1" applyProtection="1">
      <alignment horizontal="left" vertical="top" wrapText="1"/>
    </xf>
    <xf numFmtId="0" fontId="9" fillId="11" borderId="2" xfId="0" applyFont="1" applyFill="1" applyBorder="1" applyAlignment="1" applyProtection="1">
      <alignment horizontal="left" vertical="top" wrapText="1"/>
    </xf>
    <xf numFmtId="0" fontId="9" fillId="11" borderId="3" xfId="0" applyFont="1" applyFill="1" applyBorder="1" applyAlignment="1" applyProtection="1">
      <alignment horizontal="left" vertical="top" wrapText="1"/>
    </xf>
    <xf numFmtId="0" fontId="9" fillId="11" borderId="1" xfId="0" applyFont="1" applyFill="1" applyBorder="1" applyAlignment="1" applyProtection="1">
      <alignment horizontal="left" vertical="top" wrapText="1"/>
    </xf>
    <xf numFmtId="0" fontId="9" fillId="11" borderId="6" xfId="0" applyFont="1" applyFill="1" applyBorder="1" applyAlignment="1" applyProtection="1">
      <alignment horizontal="left" vertical="top" wrapText="1"/>
    </xf>
    <xf numFmtId="0" fontId="0" fillId="8" borderId="91" xfId="0" applyFill="1" applyBorder="1" applyAlignment="1" applyProtection="1">
      <alignment horizontal="left" vertical="top" wrapText="1" indent="1"/>
    </xf>
    <xf numFmtId="0" fontId="0" fillId="8" borderId="0" xfId="0" applyFill="1" applyBorder="1" applyAlignment="1" applyProtection="1">
      <alignment horizontal="left" vertical="top" wrapText="1" indent="1"/>
    </xf>
    <xf numFmtId="0" fontId="39" fillId="4" borderId="72" xfId="0" applyFont="1" applyFill="1" applyBorder="1" applyAlignment="1" applyProtection="1">
      <alignment horizontal="center" vertical="center" textRotation="89"/>
    </xf>
    <xf numFmtId="0" fontId="39" fillId="4" borderId="69" xfId="0" applyFont="1" applyFill="1" applyBorder="1" applyAlignment="1" applyProtection="1">
      <alignment horizontal="center" vertical="center" textRotation="89"/>
    </xf>
    <xf numFmtId="0" fontId="39" fillId="4" borderId="73" xfId="0" applyFont="1" applyFill="1" applyBorder="1" applyAlignment="1" applyProtection="1">
      <alignment horizontal="center" vertical="center" textRotation="89"/>
    </xf>
    <xf numFmtId="0" fontId="12" fillId="2" borderId="9" xfId="0" applyFont="1" applyFill="1" applyBorder="1" applyAlignment="1" applyProtection="1">
      <alignment horizontal="center" wrapText="1"/>
      <protection locked="0"/>
    </xf>
    <xf numFmtId="0" fontId="12" fillId="2" borderId="11" xfId="0" applyFont="1" applyFill="1" applyBorder="1" applyAlignment="1" applyProtection="1">
      <alignment horizontal="center" wrapText="1"/>
      <protection locked="0"/>
    </xf>
    <xf numFmtId="0" fontId="117" fillId="8" borderId="0" xfId="0" applyFont="1" applyFill="1" applyBorder="1" applyAlignment="1" applyProtection="1">
      <alignment horizontal="left"/>
      <protection locked="0"/>
    </xf>
    <xf numFmtId="0" fontId="5" fillId="2" borderId="12"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4" fontId="117" fillId="8" borderId="0" xfId="0" applyNumberFormat="1" applyFont="1" applyFill="1" applyBorder="1" applyAlignment="1" applyProtection="1">
      <alignment horizontal="right"/>
      <protection locked="0"/>
    </xf>
    <xf numFmtId="0" fontId="0" fillId="2" borderId="107" xfId="0" applyFont="1" applyFill="1" applyBorder="1" applyAlignment="1" applyProtection="1">
      <alignment horizontal="left" vertical="center"/>
      <protection locked="0"/>
    </xf>
    <xf numFmtId="0" fontId="0" fillId="2" borderId="108" xfId="0" applyFont="1" applyFill="1" applyBorder="1" applyAlignment="1" applyProtection="1">
      <alignment horizontal="left" vertical="center"/>
      <protection locked="0"/>
    </xf>
    <xf numFmtId="0" fontId="0" fillId="2" borderId="109" xfId="0" applyFont="1" applyFill="1" applyBorder="1" applyAlignment="1" applyProtection="1">
      <alignment horizontal="left" vertical="center"/>
      <protection locked="0"/>
    </xf>
    <xf numFmtId="14" fontId="0" fillId="2" borderId="88" xfId="2" applyNumberFormat="1" applyFont="1" applyFill="1" applyBorder="1" applyAlignment="1" applyProtection="1">
      <alignment horizontal="center"/>
      <protection locked="0"/>
    </xf>
    <xf numFmtId="0" fontId="0" fillId="2" borderId="89" xfId="2" applyNumberFormat="1" applyFont="1" applyFill="1" applyBorder="1" applyAlignment="1" applyProtection="1">
      <alignment horizontal="center"/>
      <protection locked="0"/>
    </xf>
    <xf numFmtId="0" fontId="0" fillId="2" borderId="90" xfId="2" applyNumberFormat="1" applyFont="1" applyFill="1" applyBorder="1" applyAlignment="1" applyProtection="1">
      <alignment horizontal="center"/>
      <protection locked="0"/>
    </xf>
    <xf numFmtId="10" fontId="0" fillId="2" borderId="88" xfId="2" applyNumberFormat="1" applyFont="1" applyFill="1" applyBorder="1" applyAlignment="1" applyProtection="1">
      <alignment horizontal="center"/>
      <protection locked="0"/>
    </xf>
    <xf numFmtId="10" fontId="0" fillId="2" borderId="89" xfId="2" applyNumberFormat="1" applyFont="1" applyFill="1" applyBorder="1" applyAlignment="1" applyProtection="1">
      <alignment horizontal="center"/>
      <protection locked="0"/>
    </xf>
    <xf numFmtId="10" fontId="0" fillId="2" borderId="90" xfId="2" applyNumberFormat="1" applyFont="1" applyFill="1" applyBorder="1" applyAlignment="1" applyProtection="1">
      <alignment horizontal="center"/>
      <protection locked="0"/>
    </xf>
    <xf numFmtId="0" fontId="26" fillId="5" borderId="8" xfId="0" applyFont="1" applyFill="1" applyBorder="1" applyAlignment="1" applyProtection="1">
      <alignment horizontal="left" vertical="top" wrapText="1"/>
    </xf>
    <xf numFmtId="0" fontId="26" fillId="5" borderId="4" xfId="0" applyFont="1" applyFill="1" applyBorder="1" applyAlignment="1" applyProtection="1">
      <alignment horizontal="left" vertical="top" wrapText="1"/>
    </xf>
    <xf numFmtId="0" fontId="26" fillId="5" borderId="0" xfId="0" applyFont="1" applyFill="1" applyBorder="1" applyAlignment="1" applyProtection="1">
      <alignment horizontal="left" vertical="top" wrapText="1"/>
    </xf>
    <xf numFmtId="0" fontId="26" fillId="5" borderId="2" xfId="0" applyFont="1" applyFill="1" applyBorder="1" applyAlignment="1" applyProtection="1">
      <alignment horizontal="left" vertical="top" wrapText="1"/>
    </xf>
    <xf numFmtId="0" fontId="133" fillId="4" borderId="0" xfId="0" applyFont="1" applyFill="1" applyBorder="1" applyAlignment="1" applyProtection="1">
      <alignment horizontal="center" vertical="center"/>
    </xf>
    <xf numFmtId="10" fontId="0" fillId="2" borderId="9" xfId="0" applyNumberFormat="1" applyFill="1" applyBorder="1" applyAlignment="1" applyProtection="1">
      <alignment horizontal="left"/>
      <protection locked="0"/>
    </xf>
    <xf numFmtId="10" fontId="0" fillId="2" borderId="12" xfId="0" applyNumberFormat="1" applyFill="1" applyBorder="1" applyAlignment="1" applyProtection="1">
      <alignment horizontal="left"/>
      <protection locked="0"/>
    </xf>
    <xf numFmtId="10" fontId="0" fillId="2" borderId="11" xfId="0" applyNumberFormat="1" applyFill="1" applyBorder="1" applyAlignment="1" applyProtection="1">
      <alignment horizontal="left"/>
      <protection locked="0"/>
    </xf>
    <xf numFmtId="49" fontId="0" fillId="2" borderId="114" xfId="0" applyNumberFormat="1" applyFont="1" applyFill="1" applyBorder="1" applyAlignment="1" applyProtection="1">
      <alignment horizontal="left" vertical="top"/>
      <protection locked="0"/>
    </xf>
    <xf numFmtId="49" fontId="0" fillId="2" borderId="10" xfId="0" applyNumberFormat="1" applyFont="1" applyFill="1" applyBorder="1" applyAlignment="1" applyProtection="1">
      <alignment horizontal="left" vertical="top"/>
      <protection locked="0"/>
    </xf>
    <xf numFmtId="0" fontId="0" fillId="8" borderId="91" xfId="0" applyFill="1" applyBorder="1" applyAlignment="1" applyProtection="1">
      <alignment horizontal="left" vertical="top" wrapText="1"/>
    </xf>
    <xf numFmtId="0" fontId="0" fillId="8" borderId="0" xfId="0" applyFill="1" applyBorder="1" applyAlignment="1" applyProtection="1">
      <alignment horizontal="left" vertical="top" wrapText="1"/>
    </xf>
    <xf numFmtId="14" fontId="26" fillId="2" borderId="10" xfId="0" applyNumberFormat="1" applyFont="1" applyFill="1" applyBorder="1" applyAlignment="1" applyProtection="1">
      <alignment horizontal="left" vertical="top" wrapText="1"/>
      <protection locked="0"/>
    </xf>
    <xf numFmtId="14" fontId="82" fillId="5" borderId="57" xfId="0" applyNumberFormat="1" applyFont="1" applyFill="1" applyBorder="1" applyAlignment="1" applyProtection="1">
      <alignment horizontal="left" vertical="top" wrapText="1"/>
      <protection locked="0"/>
    </xf>
    <xf numFmtId="14" fontId="82" fillId="5" borderId="55" xfId="0" applyNumberFormat="1" applyFont="1" applyFill="1" applyBorder="1" applyAlignment="1" applyProtection="1">
      <alignment horizontal="left" vertical="top" wrapText="1"/>
      <protection locked="0"/>
    </xf>
    <xf numFmtId="14" fontId="82" fillId="5" borderId="56" xfId="0" applyNumberFormat="1" applyFont="1" applyFill="1" applyBorder="1" applyAlignment="1" applyProtection="1">
      <alignment horizontal="left" vertical="top" wrapText="1"/>
      <protection locked="0"/>
    </xf>
    <xf numFmtId="14" fontId="80" fillId="5" borderId="57" xfId="0" applyNumberFormat="1" applyFont="1" applyFill="1" applyBorder="1" applyAlignment="1" applyProtection="1">
      <alignment horizontal="center" vertical="top"/>
      <protection locked="0"/>
    </xf>
    <xf numFmtId="14" fontId="80" fillId="5" borderId="55" xfId="0" applyNumberFormat="1" applyFont="1" applyFill="1" applyBorder="1" applyAlignment="1" applyProtection="1">
      <alignment horizontal="center" vertical="top"/>
      <protection locked="0"/>
    </xf>
    <xf numFmtId="14" fontId="80" fillId="5" borderId="56" xfId="0" applyNumberFormat="1" applyFont="1" applyFill="1" applyBorder="1" applyAlignment="1" applyProtection="1">
      <alignment horizontal="center" vertical="top"/>
      <protection locked="0"/>
    </xf>
    <xf numFmtId="0" fontId="0" fillId="2" borderId="88" xfId="0" applyFill="1" applyBorder="1" applyAlignment="1" applyProtection="1">
      <alignment horizontal="left"/>
      <protection locked="0"/>
    </xf>
    <xf numFmtId="0" fontId="0" fillId="2" borderId="89" xfId="0" applyFill="1" applyBorder="1" applyAlignment="1" applyProtection="1">
      <alignment horizontal="left"/>
      <protection locked="0"/>
    </xf>
    <xf numFmtId="0" fontId="0" fillId="2" borderId="90" xfId="0" applyFill="1" applyBorder="1" applyAlignment="1" applyProtection="1">
      <alignment horizontal="left"/>
      <protection locked="0"/>
    </xf>
    <xf numFmtId="0" fontId="85" fillId="5" borderId="7" xfId="0" applyFont="1" applyFill="1" applyBorder="1" applyAlignment="1" applyProtection="1">
      <alignment horizontal="left" indent="1"/>
    </xf>
    <xf numFmtId="0" fontId="85" fillId="5" borderId="8" xfId="0" applyFont="1" applyFill="1" applyBorder="1" applyAlignment="1" applyProtection="1">
      <alignment horizontal="left" indent="1"/>
    </xf>
    <xf numFmtId="0" fontId="85" fillId="5" borderId="4" xfId="0" applyFont="1" applyFill="1" applyBorder="1" applyAlignment="1" applyProtection="1">
      <alignment horizontal="left" indent="1"/>
    </xf>
    <xf numFmtId="0" fontId="0" fillId="5" borderId="87" xfId="0" applyFill="1" applyBorder="1" applyAlignment="1" applyProtection="1">
      <alignment horizontal="left" vertical="center"/>
    </xf>
    <xf numFmtId="49" fontId="0" fillId="2" borderId="114" xfId="0" applyNumberFormat="1" applyFont="1" applyFill="1" applyBorder="1" applyAlignment="1" applyProtection="1">
      <alignment horizontal="center" vertical="top"/>
      <protection locked="0"/>
    </xf>
    <xf numFmtId="49" fontId="0" fillId="2" borderId="10" xfId="0" applyNumberFormat="1" applyFont="1" applyFill="1" applyBorder="1" applyAlignment="1" applyProtection="1">
      <alignment horizontal="center" vertical="top"/>
      <protection locked="0"/>
    </xf>
    <xf numFmtId="49" fontId="0" fillId="2" borderId="115" xfId="0" applyNumberFormat="1" applyFont="1" applyFill="1" applyBorder="1" applyAlignment="1" applyProtection="1">
      <alignment horizontal="center" vertical="top"/>
      <protection locked="0"/>
    </xf>
    <xf numFmtId="49" fontId="80" fillId="5" borderId="55" xfId="0" applyNumberFormat="1" applyFont="1" applyFill="1" applyBorder="1" applyAlignment="1" applyProtection="1">
      <alignment horizontal="center" vertical="top"/>
      <protection locked="0"/>
    </xf>
    <xf numFmtId="49" fontId="80" fillId="5" borderId="56" xfId="0" applyNumberFormat="1" applyFont="1" applyFill="1" applyBorder="1" applyAlignment="1" applyProtection="1">
      <alignment horizontal="center" vertical="top"/>
      <protection locked="0"/>
    </xf>
    <xf numFmtId="0" fontId="96" fillId="7" borderId="0" xfId="0" applyFont="1" applyFill="1" applyAlignment="1" applyProtection="1">
      <alignment horizontal="center" vertical="center" wrapText="1"/>
    </xf>
    <xf numFmtId="49" fontId="80" fillId="5" borderId="55" xfId="0" applyNumberFormat="1" applyFont="1" applyFill="1" applyBorder="1" applyAlignment="1" applyProtection="1">
      <alignment horizontal="left" vertical="top"/>
      <protection locked="0"/>
    </xf>
    <xf numFmtId="49" fontId="80" fillId="5" borderId="56" xfId="0" applyNumberFormat="1" applyFont="1" applyFill="1" applyBorder="1" applyAlignment="1" applyProtection="1">
      <alignment horizontal="left" vertical="top"/>
      <protection locked="0"/>
    </xf>
    <xf numFmtId="14" fontId="80" fillId="5" borderId="17" xfId="0" applyNumberFormat="1" applyFont="1" applyFill="1" applyBorder="1" applyAlignment="1" applyProtection="1">
      <alignment horizontal="center" vertical="top"/>
      <protection locked="0"/>
    </xf>
    <xf numFmtId="14" fontId="80" fillId="5" borderId="18" xfId="0" applyNumberFormat="1" applyFont="1" applyFill="1" applyBorder="1" applyAlignment="1" applyProtection="1">
      <alignment horizontal="center" vertical="top"/>
      <protection locked="0"/>
    </xf>
    <xf numFmtId="14" fontId="80" fillId="5" borderId="19" xfId="0" applyNumberFormat="1" applyFont="1" applyFill="1" applyBorder="1" applyAlignment="1" applyProtection="1">
      <alignment horizontal="center" vertical="top"/>
      <protection locked="0"/>
    </xf>
    <xf numFmtId="14" fontId="80" fillId="5" borderId="53" xfId="0" applyNumberFormat="1" applyFont="1" applyFill="1" applyBorder="1" applyAlignment="1" applyProtection="1">
      <alignment horizontal="center" vertical="top"/>
      <protection locked="0"/>
    </xf>
    <xf numFmtId="14" fontId="80" fillId="5" borderId="51" xfId="0" applyNumberFormat="1" applyFont="1" applyFill="1" applyBorder="1" applyAlignment="1" applyProtection="1">
      <alignment horizontal="center" vertical="top"/>
      <protection locked="0"/>
    </xf>
    <xf numFmtId="14" fontId="80" fillId="5" borderId="52" xfId="0" applyNumberFormat="1" applyFont="1" applyFill="1" applyBorder="1" applyAlignment="1" applyProtection="1">
      <alignment horizontal="center" vertical="top"/>
      <protection locked="0"/>
    </xf>
    <xf numFmtId="14" fontId="0" fillId="2" borderId="10" xfId="0" applyNumberFormat="1" applyFont="1" applyFill="1" applyBorder="1" applyAlignment="1" applyProtection="1">
      <alignment horizontal="center" vertical="top"/>
      <protection locked="0"/>
    </xf>
    <xf numFmtId="0" fontId="16" fillId="4" borderId="72" xfId="0" applyFont="1" applyFill="1" applyBorder="1" applyAlignment="1" applyProtection="1">
      <alignment horizontal="center" vertical="center" textRotation="90"/>
    </xf>
    <xf numFmtId="0" fontId="16" fillId="4" borderId="69" xfId="0" applyFont="1" applyFill="1" applyBorder="1" applyAlignment="1" applyProtection="1">
      <alignment horizontal="center" vertical="center" textRotation="90"/>
    </xf>
    <xf numFmtId="0" fontId="16" fillId="4" borderId="73" xfId="0" applyFont="1" applyFill="1" applyBorder="1" applyAlignment="1" applyProtection="1">
      <alignment horizontal="center" vertical="center" textRotation="90"/>
    </xf>
    <xf numFmtId="0" fontId="39" fillId="4" borderId="72" xfId="0" applyFont="1" applyFill="1" applyBorder="1" applyAlignment="1" applyProtection="1">
      <alignment horizontal="center" vertical="center" textRotation="90"/>
    </xf>
    <xf numFmtId="0" fontId="39" fillId="4" borderId="69" xfId="0" applyFont="1" applyFill="1" applyBorder="1" applyAlignment="1" applyProtection="1">
      <alignment horizontal="center" vertical="center" textRotation="90"/>
    </xf>
    <xf numFmtId="0" fontId="39" fillId="4" borderId="73" xfId="0" applyFont="1" applyFill="1" applyBorder="1" applyAlignment="1" applyProtection="1">
      <alignment horizontal="center" vertical="center" textRotation="90"/>
    </xf>
    <xf numFmtId="14" fontId="0" fillId="5" borderId="87" xfId="0" applyNumberFormat="1" applyFill="1" applyBorder="1" applyAlignment="1" applyProtection="1">
      <alignment horizontal="left" vertical="center"/>
    </xf>
    <xf numFmtId="49" fontId="80" fillId="5" borderId="18" xfId="0" applyNumberFormat="1" applyFont="1" applyFill="1" applyBorder="1" applyAlignment="1" applyProtection="1">
      <alignment horizontal="left" vertical="top"/>
      <protection locked="0"/>
    </xf>
    <xf numFmtId="49" fontId="80" fillId="5" borderId="19" xfId="0" applyNumberFormat="1" applyFont="1" applyFill="1" applyBorder="1" applyAlignment="1" applyProtection="1">
      <alignment horizontal="left" vertical="top"/>
      <protection locked="0"/>
    </xf>
    <xf numFmtId="49" fontId="80" fillId="5" borderId="51" xfId="0" applyNumberFormat="1" applyFont="1" applyFill="1" applyBorder="1" applyAlignment="1" applyProtection="1">
      <alignment horizontal="left" vertical="top"/>
      <protection locked="0"/>
    </xf>
    <xf numFmtId="49" fontId="80" fillId="5" borderId="52" xfId="0" applyNumberFormat="1" applyFont="1" applyFill="1" applyBorder="1" applyAlignment="1" applyProtection="1">
      <alignment horizontal="left" vertical="top"/>
      <protection locked="0"/>
    </xf>
    <xf numFmtId="0" fontId="34" fillId="5" borderId="0" xfId="0" applyFont="1" applyFill="1" applyBorder="1" applyAlignment="1" applyProtection="1">
      <alignment horizontal="right"/>
    </xf>
    <xf numFmtId="49" fontId="80" fillId="5" borderId="79" xfId="0" applyNumberFormat="1" applyFont="1" applyFill="1" applyBorder="1" applyAlignment="1" applyProtection="1">
      <alignment horizontal="center" vertical="top"/>
      <protection locked="0"/>
    </xf>
    <xf numFmtId="49" fontId="80" fillId="5" borderId="80" xfId="0" applyNumberFormat="1" applyFont="1" applyFill="1" applyBorder="1" applyAlignment="1" applyProtection="1">
      <alignment horizontal="center" vertical="top"/>
      <protection locked="0"/>
    </xf>
    <xf numFmtId="0" fontId="11" fillId="6" borderId="111" xfId="0" applyFont="1" applyFill="1" applyBorder="1" applyAlignment="1" applyProtection="1">
      <alignment horizontal="center" vertical="top" wrapText="1"/>
    </xf>
    <xf numFmtId="0" fontId="11" fillId="6" borderId="112" xfId="0" applyFont="1" applyFill="1" applyBorder="1" applyAlignment="1" applyProtection="1">
      <alignment horizontal="center" vertical="top" wrapText="1"/>
    </xf>
    <xf numFmtId="0" fontId="11" fillId="6" borderId="110" xfId="0" applyFont="1" applyFill="1" applyBorder="1" applyAlignment="1" applyProtection="1">
      <alignment horizontal="center" vertical="top" wrapText="1"/>
    </xf>
    <xf numFmtId="0" fontId="11" fillId="6" borderId="113" xfId="0" applyFont="1" applyFill="1" applyBorder="1" applyAlignment="1" applyProtection="1">
      <alignment horizontal="center" vertical="top" wrapText="1"/>
    </xf>
    <xf numFmtId="14" fontId="82" fillId="5" borderId="17" xfId="0" applyNumberFormat="1" applyFont="1" applyFill="1" applyBorder="1" applyAlignment="1" applyProtection="1">
      <alignment horizontal="left" vertical="top" wrapText="1"/>
      <protection locked="0"/>
    </xf>
    <xf numFmtId="14" fontId="82" fillId="5" borderId="18" xfId="0" applyNumberFormat="1" applyFont="1" applyFill="1" applyBorder="1" applyAlignment="1" applyProtection="1">
      <alignment horizontal="left" vertical="top" wrapText="1"/>
      <protection locked="0"/>
    </xf>
    <xf numFmtId="14" fontId="82" fillId="5" borderId="19" xfId="0" applyNumberFormat="1" applyFont="1" applyFill="1" applyBorder="1" applyAlignment="1" applyProtection="1">
      <alignment horizontal="left" vertical="top" wrapText="1"/>
      <protection locked="0"/>
    </xf>
    <xf numFmtId="14" fontId="82" fillId="5" borderId="53" xfId="0" applyNumberFormat="1" applyFont="1" applyFill="1" applyBorder="1" applyAlignment="1" applyProtection="1">
      <alignment horizontal="left" vertical="top" wrapText="1"/>
      <protection locked="0"/>
    </xf>
    <xf numFmtId="14" fontId="82" fillId="5" borderId="51" xfId="0" applyNumberFormat="1" applyFont="1" applyFill="1" applyBorder="1" applyAlignment="1" applyProtection="1">
      <alignment horizontal="left" vertical="top" wrapText="1"/>
      <protection locked="0"/>
    </xf>
    <xf numFmtId="14" fontId="82" fillId="5" borderId="52" xfId="0" applyNumberFormat="1" applyFont="1" applyFill="1" applyBorder="1" applyAlignment="1" applyProtection="1">
      <alignment horizontal="left" vertical="top" wrapText="1"/>
      <protection locked="0"/>
    </xf>
    <xf numFmtId="49" fontId="80" fillId="5" borderId="18" xfId="0" applyNumberFormat="1" applyFont="1" applyFill="1" applyBorder="1" applyAlignment="1" applyProtection="1">
      <alignment horizontal="center" vertical="top"/>
      <protection locked="0"/>
    </xf>
    <xf numFmtId="49" fontId="80" fillId="5" borderId="19" xfId="0" applyNumberFormat="1" applyFont="1" applyFill="1" applyBorder="1" applyAlignment="1" applyProtection="1">
      <alignment horizontal="center" vertical="top"/>
      <protection locked="0"/>
    </xf>
    <xf numFmtId="49" fontId="80" fillId="5" borderId="51" xfId="0" applyNumberFormat="1" applyFont="1" applyFill="1" applyBorder="1" applyAlignment="1" applyProtection="1">
      <alignment horizontal="center" vertical="top"/>
      <protection locked="0"/>
    </xf>
    <xf numFmtId="49" fontId="80" fillId="5" borderId="52" xfId="0" applyNumberFormat="1" applyFont="1" applyFill="1" applyBorder="1" applyAlignment="1" applyProtection="1">
      <alignment horizontal="center" vertical="top"/>
      <protection locked="0"/>
    </xf>
    <xf numFmtId="0" fontId="97" fillId="5" borderId="18" xfId="0" applyNumberFormat="1" applyFont="1" applyFill="1" applyBorder="1" applyAlignment="1" applyProtection="1">
      <alignment horizontal="center" vertical="top"/>
    </xf>
    <xf numFmtId="0" fontId="97" fillId="5" borderId="19" xfId="0" applyNumberFormat="1" applyFont="1" applyFill="1" applyBorder="1" applyAlignment="1" applyProtection="1">
      <alignment horizontal="center" vertical="top"/>
    </xf>
    <xf numFmtId="0" fontId="26" fillId="10" borderId="8" xfId="0" applyFont="1" applyFill="1" applyBorder="1" applyAlignment="1" applyProtection="1">
      <alignment horizontal="left" vertical="top" wrapText="1"/>
    </xf>
    <xf numFmtId="0" fontId="26" fillId="10" borderId="4" xfId="0" applyFont="1" applyFill="1" applyBorder="1" applyAlignment="1" applyProtection="1">
      <alignment horizontal="left" vertical="top" wrapText="1"/>
    </xf>
    <xf numFmtId="0" fontId="26" fillId="10" borderId="0" xfId="0" applyFont="1" applyFill="1" applyBorder="1" applyAlignment="1" applyProtection="1">
      <alignment horizontal="left" vertical="top" wrapText="1"/>
    </xf>
    <xf numFmtId="0" fontId="26" fillId="10" borderId="2" xfId="0" applyFont="1" applyFill="1" applyBorder="1" applyAlignment="1" applyProtection="1">
      <alignment horizontal="left" vertical="top" wrapText="1"/>
    </xf>
    <xf numFmtId="0" fontId="26" fillId="10" borderId="1" xfId="0" applyFont="1" applyFill="1" applyBorder="1" applyAlignment="1" applyProtection="1">
      <alignment horizontal="left" vertical="top" wrapText="1"/>
    </xf>
    <xf numFmtId="0" fontId="26" fillId="10" borderId="6" xfId="0" applyFont="1" applyFill="1" applyBorder="1" applyAlignment="1" applyProtection="1">
      <alignment horizontal="left" vertical="top" wrapText="1"/>
    </xf>
    <xf numFmtId="0" fontId="26" fillId="2" borderId="22" xfId="0" applyFont="1" applyFill="1" applyBorder="1" applyAlignment="1" applyProtection="1">
      <alignment horizontal="left" vertical="center" wrapText="1"/>
      <protection locked="0"/>
    </xf>
    <xf numFmtId="0" fontId="26" fillId="2" borderId="20" xfId="0" applyFont="1" applyFill="1" applyBorder="1" applyAlignment="1" applyProtection="1">
      <alignment horizontal="left" vertical="center" wrapText="1"/>
      <protection locked="0"/>
    </xf>
    <xf numFmtId="0" fontId="26" fillId="2" borderId="21"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14" fontId="9" fillId="2" borderId="22" xfId="0" applyNumberFormat="1" applyFont="1" applyFill="1" applyBorder="1" applyAlignment="1" applyProtection="1">
      <alignment horizontal="center" vertical="center"/>
      <protection locked="0"/>
    </xf>
    <xf numFmtId="14" fontId="9" fillId="2" borderId="20" xfId="0" applyNumberFormat="1" applyFont="1" applyFill="1" applyBorder="1" applyAlignment="1" applyProtection="1">
      <alignment horizontal="center" vertical="center"/>
      <protection locked="0"/>
    </xf>
    <xf numFmtId="14" fontId="9" fillId="2" borderId="21" xfId="0" applyNumberFormat="1" applyFont="1" applyFill="1" applyBorder="1" applyAlignment="1" applyProtection="1">
      <alignment horizontal="center" vertical="center"/>
      <protection locked="0"/>
    </xf>
    <xf numFmtId="0" fontId="9" fillId="2" borderId="22"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30" fillId="6" borderId="0" xfId="0" applyFont="1" applyFill="1" applyBorder="1" applyAlignment="1" applyProtection="1">
      <alignment horizontal="center" wrapText="1"/>
    </xf>
    <xf numFmtId="0" fontId="30" fillId="6" borderId="63" xfId="0" applyFont="1" applyFill="1" applyBorder="1" applyAlignment="1" applyProtection="1">
      <alignment horizontal="center" vertical="top" wrapText="1"/>
    </xf>
    <xf numFmtId="0" fontId="30" fillId="6" borderId="1" xfId="0" applyFont="1" applyFill="1" applyBorder="1" applyAlignment="1" applyProtection="1">
      <alignment horizontal="center" vertical="top" wrapText="1"/>
    </xf>
    <xf numFmtId="0" fontId="30" fillId="6" borderId="6" xfId="0" applyFont="1" applyFill="1" applyBorder="1" applyAlignment="1" applyProtection="1">
      <alignment horizontal="center" vertical="top" wrapText="1"/>
    </xf>
    <xf numFmtId="0" fontId="30" fillId="6" borderId="0" xfId="0" applyFont="1" applyFill="1" applyBorder="1" applyAlignment="1" applyProtection="1">
      <alignment horizontal="center" vertical="top" wrapText="1"/>
    </xf>
    <xf numFmtId="0" fontId="30" fillId="6" borderId="64" xfId="0" applyFont="1" applyFill="1" applyBorder="1" applyAlignment="1" applyProtection="1">
      <alignment horizontal="center" vertical="top" wrapText="1"/>
    </xf>
    <xf numFmtId="0" fontId="0" fillId="2" borderId="0" xfId="0" applyFill="1" applyProtection="1"/>
    <xf numFmtId="0" fontId="0" fillId="5" borderId="0" xfId="0" applyFill="1"/>
    <xf numFmtId="0" fontId="28" fillId="5" borderId="0" xfId="1" applyFill="1" applyBorder="1" applyAlignment="1" applyProtection="1">
      <alignment horizontal="left" wrapText="1"/>
      <protection locked="0"/>
    </xf>
    <xf numFmtId="0" fontId="0" fillId="5" borderId="0" xfId="0" applyFont="1" applyFill="1" applyAlignment="1" applyProtection="1">
      <alignment horizontal="left" vertical="top" wrapText="1"/>
    </xf>
    <xf numFmtId="0" fontId="12" fillId="5" borderId="0" xfId="0" applyFont="1" applyFill="1" applyBorder="1" applyAlignment="1" applyProtection="1">
      <alignment horizontal="left"/>
    </xf>
  </cellXfs>
  <cellStyles count="7">
    <cellStyle name="Hyperlink" xfId="1" builtinId="8"/>
    <cellStyle name="Hyperlink 2" xfId="5" xr:uid="{00000000-0005-0000-0000-000001000000}"/>
    <cellStyle name="Normal" xfId="0" builtinId="0"/>
    <cellStyle name="Normal 2" xfId="3" xr:uid="{00000000-0005-0000-0000-000003000000}"/>
    <cellStyle name="Normal 3" xfId="6" xr:uid="{00000000-0005-0000-0000-000004000000}"/>
    <cellStyle name="Normal 4" xfId="4" xr:uid="{00000000-0005-0000-0000-000005000000}"/>
    <cellStyle name="Percent" xfId="2" builtinId="5"/>
  </cellStyles>
  <dxfs count="122">
    <dxf>
      <font>
        <color theme="0"/>
      </font>
      <fill>
        <patternFill>
          <bgColor theme="0"/>
        </patternFill>
      </fill>
      <border>
        <left style="thin">
          <color rgb="FF007298"/>
        </left>
        <right style="thin">
          <color rgb="FF007298"/>
        </right>
        <top style="thin">
          <color rgb="FF007298"/>
        </top>
        <bottom style="thin">
          <color rgb="FF007298"/>
        </bottom>
        <vertical/>
        <horizontal/>
      </border>
    </dxf>
    <dxf>
      <font>
        <u/>
        <color rgb="FF0000FF"/>
      </font>
    </dxf>
    <dxf>
      <font>
        <color theme="0"/>
      </font>
      <fill>
        <patternFill>
          <bgColor theme="0"/>
        </patternFill>
      </fill>
      <border>
        <left style="thin">
          <color rgb="FF007298"/>
        </left>
        <right style="thin">
          <color rgb="FF007298"/>
        </right>
        <top style="thin">
          <color rgb="FF007298"/>
        </top>
        <bottom style="thin">
          <color rgb="FF007298"/>
        </bottom>
        <vertical/>
        <horizontal/>
      </border>
    </dxf>
    <dxf>
      <font>
        <color rgb="FFD0D3D4"/>
      </font>
      <fill>
        <patternFill>
          <bgColor rgb="FFD0D3D4"/>
        </patternFill>
      </fill>
      <border>
        <left/>
        <right/>
        <top/>
        <bottom/>
        <vertical/>
        <horizontal/>
      </border>
    </dxf>
    <dxf>
      <border>
        <bottom style="thin">
          <color rgb="FF115E67"/>
        </bottom>
        <vertical/>
        <horizontal/>
      </border>
    </dxf>
    <dxf>
      <font>
        <color rgb="FFA0A0A0"/>
      </font>
      <fill>
        <patternFill>
          <bgColor rgb="FFA0A0A0"/>
        </patternFill>
      </fill>
      <border>
        <left/>
        <right/>
        <top/>
        <bottom/>
        <vertical/>
        <horizontal/>
      </border>
    </dxf>
    <dxf>
      <font>
        <color theme="0"/>
      </font>
      <fill>
        <patternFill>
          <bgColor theme="0"/>
        </patternFill>
      </fill>
      <border>
        <left style="thin">
          <color theme="0"/>
        </left>
        <right style="thin">
          <color theme="0"/>
        </right>
        <top style="thin">
          <color theme="4"/>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1"/>
      </font>
      <fill>
        <patternFill>
          <bgColor theme="0"/>
        </patternFill>
      </fill>
      <border>
        <left style="thin">
          <color rgb="FF007298"/>
        </left>
        <right style="thin">
          <color rgb="FF007298"/>
        </right>
        <top style="thin">
          <color rgb="FF007298"/>
        </top>
        <bottom style="thin">
          <color rgb="FF007298"/>
        </bottom>
        <vertical/>
        <horizontal/>
      </border>
    </dxf>
    <dxf>
      <font>
        <color theme="1"/>
      </font>
      <fill>
        <patternFill>
          <bgColor theme="0"/>
        </patternFill>
      </fill>
      <border>
        <left style="thin">
          <color rgb="FF007298"/>
        </left>
        <right style="thin">
          <color rgb="FF007298"/>
        </right>
        <top style="thin">
          <color rgb="FF007298"/>
        </top>
        <bottom style="thin">
          <color rgb="FF007298"/>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rgb="FFD0D3D4"/>
      </font>
      <fill>
        <patternFill>
          <bgColor rgb="FFD0D3D4"/>
        </patternFill>
      </fill>
      <border>
        <left/>
        <right/>
        <top/>
        <bottom/>
        <vertical/>
        <horizontal/>
      </border>
    </dxf>
    <dxf>
      <font>
        <color theme="1"/>
      </font>
      <fill>
        <patternFill>
          <bgColor theme="0"/>
        </patternFill>
      </fill>
      <border>
        <left style="thin">
          <color theme="4"/>
        </left>
        <right style="thin">
          <color theme="4"/>
        </right>
        <top style="thin">
          <color theme="4"/>
        </top>
        <bottom style="thin">
          <color theme="4"/>
        </bottom>
      </border>
    </dxf>
    <dxf>
      <font>
        <color rgb="FFB6ADA5"/>
      </font>
      <fill>
        <patternFill>
          <bgColor rgb="FFB6ADA5"/>
        </patternFill>
      </fill>
      <border>
        <left/>
        <right/>
        <top/>
        <bottom/>
        <vertical/>
        <horizontal/>
      </border>
    </dxf>
    <dxf>
      <font>
        <color rgb="FFD0D3D4"/>
      </font>
      <fill>
        <patternFill>
          <bgColor rgb="FFD0D3D4"/>
        </patternFill>
      </fill>
      <border>
        <left style="thin">
          <color theme="0"/>
        </left>
        <right style="thin">
          <color theme="0"/>
        </right>
        <top style="thin">
          <color theme="0"/>
        </top>
        <bottom style="thin">
          <color theme="0"/>
        </bottom>
        <vertical/>
        <horizontal/>
      </border>
    </dxf>
    <dxf>
      <font>
        <color rgb="FFB6ADA5"/>
      </font>
      <fill>
        <patternFill>
          <bgColor rgb="FFB6ADA5"/>
        </patternFill>
      </fill>
      <border>
        <left/>
        <right/>
        <top/>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rgb="FFD0D3D4"/>
      </font>
      <fill>
        <patternFill>
          <bgColor rgb="FFD0D3D4"/>
        </patternFill>
      </fill>
      <border>
        <left/>
        <right/>
        <top/>
        <bottom/>
        <vertical/>
        <horizontal/>
      </border>
    </dxf>
    <dxf>
      <font>
        <color rgb="FFD0D3D4"/>
      </font>
      <fill>
        <patternFill>
          <bgColor rgb="FFD0D3D4"/>
        </patternFill>
      </fill>
      <border>
        <left/>
        <right style="thin">
          <color theme="0"/>
        </right>
        <top style="thin">
          <color theme="0"/>
        </top>
        <bottom style="thin">
          <color theme="0"/>
        </bottom>
        <vertical/>
        <horizontal/>
      </border>
    </dxf>
    <dxf>
      <font>
        <color rgb="FFD0D3D4"/>
      </font>
      <fill>
        <patternFill>
          <bgColor rgb="FFD0D3D4"/>
        </patternFill>
      </fill>
      <border>
        <left style="thin">
          <color theme="0"/>
        </left>
        <right style="thin">
          <color theme="0"/>
        </right>
        <top style="thin">
          <color theme="0"/>
        </top>
        <bottom style="thin">
          <color theme="0"/>
        </bottom>
        <vertical/>
        <horizontal/>
      </border>
    </dxf>
    <dxf>
      <font>
        <color rgb="FFD0D3D4"/>
      </font>
      <fill>
        <patternFill>
          <bgColor rgb="FFD0D3D4"/>
        </patternFill>
      </fill>
      <border>
        <left style="thin">
          <color theme="0"/>
        </left>
        <right style="thin">
          <color theme="0"/>
        </right>
        <top style="thin">
          <color theme="0"/>
        </top>
        <bottom style="thin">
          <color theme="0"/>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rgb="FFD0D3D4"/>
      </font>
      <fill>
        <patternFill>
          <fgColor rgb="FFECF2F8"/>
          <bgColor rgb="FFD0D3D4"/>
        </patternFill>
      </fill>
      <border>
        <left style="thin">
          <color theme="0"/>
        </left>
        <right style="thin">
          <color theme="0"/>
        </right>
        <top style="thin">
          <color theme="0"/>
        </top>
        <bottom style="thin">
          <color theme="0"/>
        </bottom>
        <vertical/>
        <horizontal/>
      </border>
    </dxf>
    <dxf>
      <font>
        <color rgb="FFD0D3D4"/>
      </font>
      <fill>
        <patternFill>
          <bgColor rgb="FFD0D3D4"/>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rgb="FF007298"/>
        </left>
        <right style="thin">
          <color rgb="FF007298"/>
        </right>
        <top style="thin">
          <color rgb="FF007298"/>
        </top>
        <bottom style="thin">
          <color rgb="FF007298"/>
        </bottom>
        <vertical/>
        <horizontal/>
      </border>
    </dxf>
    <dxf>
      <font>
        <color theme="1"/>
      </font>
    </dxf>
    <dxf>
      <font>
        <color theme="0"/>
      </font>
      <fill>
        <patternFill>
          <bgColor theme="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1"/>
      </font>
      <fill>
        <patternFill>
          <bgColor theme="0"/>
        </patternFill>
      </fill>
      <border>
        <left style="thin">
          <color rgb="FF007298"/>
        </left>
        <right style="thin">
          <color rgb="FF007298"/>
        </right>
        <top style="thin">
          <color rgb="FF007298"/>
        </top>
        <bottom style="thin">
          <color rgb="FF007298"/>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rgb="FF007298"/>
        </left>
        <right style="thin">
          <color rgb="FF007298"/>
        </right>
        <top style="thin">
          <color rgb="FF007298"/>
        </top>
        <bottom style="thin">
          <color rgb="FF007298"/>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ill>
        <patternFill>
          <bgColor rgb="FFD0D3D4"/>
        </patternFill>
      </fill>
    </dxf>
    <dxf>
      <font>
        <color theme="0"/>
      </font>
      <fill>
        <patternFill>
          <bgColor rgb="FF115E67"/>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rgb="FFA0A0A0"/>
        </left>
        <right style="thin">
          <color rgb="FFA0A0A0"/>
        </right>
        <top style="thin">
          <color rgb="FFA0A0A0"/>
        </top>
        <bottom style="thin">
          <color rgb="FFA0A0A0"/>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1"/>
      </font>
      <fill>
        <patternFill>
          <bgColor theme="0"/>
        </patternFill>
      </fill>
      <border>
        <left style="thin">
          <color rgb="FF007298"/>
        </left>
        <right style="thin">
          <color rgb="FF007298"/>
        </right>
        <top style="thin">
          <color rgb="FF007298"/>
        </top>
        <bottom style="thin">
          <color rgb="FF007298"/>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rgb="FF007298"/>
        </left>
        <right style="thin">
          <color rgb="FF007298"/>
        </right>
        <top style="thin">
          <color rgb="FF007298"/>
        </top>
        <bottom style="thin">
          <color rgb="FF007298"/>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ill>
        <patternFill>
          <bgColor rgb="FFD0D3D4"/>
        </patternFill>
      </fill>
    </dxf>
    <dxf>
      <font>
        <color theme="0"/>
      </font>
      <fill>
        <patternFill>
          <bgColor rgb="FF115E67"/>
        </patternFill>
      </fill>
      <border>
        <left/>
        <right/>
        <top/>
        <bottom/>
        <vertical/>
        <horizontal/>
      </border>
    </dxf>
    <dxf>
      <font>
        <color theme="0"/>
      </font>
      <fill>
        <patternFill>
          <bgColor theme="0"/>
        </patternFill>
      </fill>
      <border>
        <left/>
        <right style="thin">
          <color theme="0"/>
        </right>
        <top style="thin">
          <color theme="0"/>
        </top>
        <bottom style="thin">
          <color theme="0"/>
        </bottom>
        <vertical/>
        <horizontal/>
      </border>
    </dxf>
    <dxf>
      <font>
        <color theme="0"/>
      </font>
      <fill>
        <patternFill>
          <bgColor theme="0"/>
        </patternFill>
      </fill>
      <border>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rgb="FFA0A0A0"/>
        </left>
        <right style="thin">
          <color rgb="FFA0A0A0"/>
        </right>
        <top style="thin">
          <color rgb="FFA0A0A0"/>
        </top>
        <bottom style="thin">
          <color rgb="FFA0A0A0"/>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rgb="FFA0A0A0"/>
      </font>
      <fill>
        <patternFill>
          <bgColor rgb="FFA0A0A0"/>
        </patternFill>
      </fill>
      <border>
        <left/>
        <right/>
        <top/>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theme="0"/>
        </patternFill>
      </fill>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ill>
        <patternFill>
          <bgColor rgb="FFD0D3D4"/>
        </patternFill>
      </fill>
    </dxf>
    <dxf>
      <font>
        <color theme="0"/>
      </font>
      <fill>
        <patternFill>
          <bgColor rgb="FF115E67"/>
        </patternFill>
      </fill>
      <border>
        <left/>
        <right/>
        <top/>
        <bottom/>
        <vertical/>
        <horizontal/>
      </border>
    </dxf>
    <dxf>
      <font>
        <color rgb="FFD0D3D4"/>
      </font>
    </dxf>
    <dxf>
      <font>
        <color rgb="FFD0D3D4"/>
      </font>
      <fill>
        <patternFill>
          <bgColor rgb="FFD0D3D4"/>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rgb="FFA0A0A0"/>
      </font>
      <fill>
        <patternFill>
          <bgColor rgb="FFA0A0A0"/>
        </patternFill>
      </fill>
      <border>
        <left/>
        <right/>
        <top/>
        <bottom/>
        <vertical/>
        <horizontal/>
      </border>
    </dxf>
    <dxf>
      <font>
        <color theme="0"/>
      </font>
      <fill>
        <patternFill>
          <bgColor rgb="FF115E67"/>
        </patternFill>
      </fill>
      <border>
        <left/>
        <right/>
        <top/>
        <bottom/>
        <vertical/>
        <horizontal/>
      </border>
    </dxf>
    <dxf>
      <font>
        <color theme="0"/>
      </font>
      <fill>
        <patternFill>
          <bgColor theme="0"/>
        </patternFill>
      </fill>
      <border>
        <left/>
        <right style="thin">
          <color theme="0"/>
        </right>
        <top style="thin">
          <color theme="0"/>
        </top>
        <bottom style="thin">
          <color theme="0"/>
        </bottom>
        <vertical/>
        <horizontal/>
      </border>
    </dxf>
    <dxf>
      <font>
        <color rgb="FFA0A0A0"/>
      </font>
      <fill>
        <patternFill>
          <bgColor rgb="FFA0A0A0"/>
        </patternFill>
      </fill>
      <border>
        <left/>
        <right/>
        <top/>
        <bottom/>
        <vertical/>
        <horizontal/>
      </border>
    </dxf>
    <dxf>
      <font>
        <color theme="0"/>
      </font>
      <fill>
        <patternFill>
          <bgColor theme="0"/>
        </patternFill>
      </fill>
      <border>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1"/>
      </font>
      <fill>
        <patternFill>
          <bgColor rgb="FFFFFFE1"/>
        </patternFill>
      </fill>
      <border>
        <left style="thin">
          <color rgb="FF217346"/>
        </left>
        <right style="thin">
          <color rgb="FF217346"/>
        </right>
        <bottom style="thin">
          <color rgb="FF217346"/>
        </bottom>
        <vertical/>
        <horizontal/>
      </border>
    </dxf>
    <dxf>
      <font>
        <color theme="1"/>
      </font>
      <fill>
        <patternFill>
          <bgColor rgb="FFFFFFE1"/>
        </patternFill>
      </fill>
      <border>
        <left style="thin">
          <color rgb="FF217346"/>
        </left>
        <right style="thin">
          <color rgb="FF217346"/>
        </right>
        <top style="thin">
          <color rgb="FF217346"/>
        </top>
        <bottom/>
        <vertical/>
        <horizontal/>
      </border>
    </dxf>
    <dxf>
      <fill>
        <patternFill>
          <bgColor theme="0"/>
        </patternFill>
      </fill>
      <border>
        <left style="thin">
          <color theme="4"/>
        </left>
        <right style="thin">
          <color theme="4"/>
        </right>
        <top style="thin">
          <color theme="4"/>
        </top>
        <bottom style="thin">
          <color theme="4"/>
        </bottom>
        <vertical/>
        <horizontal/>
      </border>
    </dxf>
    <dxf>
      <font>
        <color rgb="FFD0D3D4"/>
      </font>
      <fill>
        <patternFill>
          <bgColor rgb="FFD0D3D4"/>
        </patternFill>
      </fill>
      <border>
        <left/>
        <right/>
        <top/>
        <bottom/>
        <vertical/>
        <horizontal/>
      </border>
    </dxf>
    <dxf>
      <font>
        <color rgb="FFD0D3D4"/>
      </font>
      <fill>
        <patternFill>
          <bgColor rgb="FFD0D3D4"/>
        </patternFill>
      </fill>
      <border>
        <left/>
        <right/>
        <top/>
        <bottom/>
        <vertical/>
        <horizontal/>
      </border>
    </dxf>
    <dxf>
      <font>
        <color rgb="FFD0D3D4"/>
      </font>
      <fill>
        <patternFill>
          <bgColor rgb="FFD0D3D4"/>
        </patternFill>
      </fill>
      <border>
        <left/>
        <right/>
        <top/>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auto="1"/>
      </font>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patternType="solid">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rgb="FFD0D3D4"/>
      </font>
      <fill>
        <patternFill>
          <bgColor rgb="FFD0D3D4"/>
        </patternFill>
      </fill>
      <border>
        <left/>
        <right/>
        <top/>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b val="0"/>
        <i/>
        <color theme="9" tint="-0.24994659260841701"/>
      </font>
    </dxf>
    <dxf>
      <font>
        <color theme="1"/>
      </font>
      <fill>
        <patternFill>
          <bgColor theme="0"/>
        </patternFill>
      </fill>
      <border>
        <left style="thin">
          <color theme="4"/>
        </left>
        <right style="thin">
          <color theme="4"/>
        </right>
        <top style="thin">
          <color theme="4"/>
        </top>
        <bottom style="thin">
          <color theme="4"/>
        </bottom>
        <vertical/>
        <horizontal/>
      </border>
    </dxf>
    <dxf>
      <font>
        <color rgb="FFD0D3D4"/>
      </font>
      <fill>
        <patternFill>
          <bgColor rgb="FFD0D3D4"/>
        </patternFill>
      </fill>
      <border>
        <left/>
        <right/>
        <top/>
        <bottom/>
        <vertical/>
        <horizontal/>
      </border>
    </dxf>
    <dxf>
      <font>
        <color theme="1"/>
      </font>
      <fill>
        <patternFill>
          <bgColor theme="0"/>
        </patternFill>
      </fill>
      <border>
        <left style="thin">
          <color theme="4"/>
        </left>
        <right style="thin">
          <color theme="4"/>
        </right>
        <top style="thin">
          <color theme="4"/>
        </top>
        <bottom style="thin">
          <color theme="4"/>
        </bottom>
        <vertical/>
        <horizontal/>
      </border>
    </dxf>
    <dxf>
      <font>
        <color theme="4"/>
      </font>
      <border>
        <left style="thin">
          <color theme="4"/>
        </left>
        <right style="thin">
          <color theme="4"/>
        </right>
        <top style="thin">
          <color theme="4"/>
        </top>
        <bottom style="thin">
          <color theme="4"/>
        </bottom>
        <vertical/>
        <horizontal/>
      </border>
    </dxf>
    <dxf>
      <font>
        <b/>
        <i val="0"/>
        <u/>
        <color rgb="FFE8927C"/>
      </font>
    </dxf>
    <dxf>
      <font>
        <color rgb="FFA0A0A0"/>
      </font>
      <fill>
        <patternFill>
          <bgColor rgb="FFA0A0A0"/>
        </patternFill>
      </fill>
      <border>
        <left style="thin">
          <color rgb="FFA0A0A0"/>
        </left>
        <right style="thin">
          <color rgb="FFA0A0A0"/>
        </right>
        <top style="thin">
          <color rgb="FFA0A0A0"/>
        </top>
        <bottom style="thin">
          <color rgb="FFA0A0A0"/>
        </bottom>
      </border>
    </dxf>
  </dxfs>
  <tableStyles count="0" defaultTableStyle="TableStyleMedium2" defaultPivotStyle="PivotStyleMedium9"/>
  <colors>
    <mruColors>
      <color rgb="FFD0D3D4"/>
      <color rgb="FFA0A0A0"/>
      <color rgb="FFDDDDDD"/>
      <color rgb="FFE8927C"/>
      <color rgb="FF7FA9AE"/>
      <color rgb="FF0000FF"/>
      <color rgb="FF007298"/>
      <color rgb="FFB6ADA5"/>
      <color rgb="FF115E6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cssf.lu/en/Document/overview-table-of-supporting-documents/"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171005</xdr:colOff>
      <xdr:row>1</xdr:row>
      <xdr:rowOff>1509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1142999" cy="734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46364</xdr:colOff>
      <xdr:row>4</xdr:row>
      <xdr:rowOff>25400</xdr:rowOff>
    </xdr:to>
    <xdr:pic>
      <xdr:nvPicPr>
        <xdr:cNvPr id="7" name="Picture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xdr:colOff>
      <xdr:row>9</xdr:row>
      <xdr:rowOff>28575</xdr:rowOff>
    </xdr:from>
    <xdr:to>
      <xdr:col>14</xdr:col>
      <xdr:colOff>192421</xdr:colOff>
      <xdr:row>10</xdr:row>
      <xdr:rowOff>14874</xdr:rowOff>
    </xdr:to>
    <xdr:pic>
      <xdr:nvPicPr>
        <xdr:cNvPr id="3" name="Picture 2">
          <a:hlinkClick xmlns:r="http://schemas.openxmlformats.org/officeDocument/2006/relationships" r:id="rId2"/>
          <a:extLst>
            <a:ext uri="{FF2B5EF4-FFF2-40B4-BE49-F238E27FC236}">
              <a16:creationId xmlns:a16="http://schemas.microsoft.com/office/drawing/2014/main" id="{C4C249EC-01BE-4C6C-B52A-7A8C38891B99}"/>
            </a:ext>
          </a:extLst>
        </xdr:cNvPr>
        <xdr:cNvPicPr>
          <a:picLocks noChangeAspect="1"/>
        </xdr:cNvPicPr>
      </xdr:nvPicPr>
      <xdr:blipFill>
        <a:blip xmlns:r="http://schemas.openxmlformats.org/officeDocument/2006/relationships" r:embed="rId3"/>
        <a:stretch>
          <a:fillRect/>
        </a:stretch>
      </xdr:blipFill>
      <xdr:spPr>
        <a:xfrm>
          <a:off x="3038475" y="1409700"/>
          <a:ext cx="182896" cy="176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55889</xdr:colOff>
      <xdr:row>4</xdr:row>
      <xdr:rowOff>28575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170542</xdr:colOff>
      <xdr:row>2</xdr:row>
      <xdr:rowOff>425450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36839</xdr:colOff>
      <xdr:row>4</xdr:row>
      <xdr:rowOff>9525</xdr:rowOff>
    </xdr:to>
    <xdr:pic>
      <xdr:nvPicPr>
        <xdr:cNvPr id="30" name="Picture 29">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135899</xdr:colOff>
      <xdr:row>4</xdr:row>
      <xdr:rowOff>11430</xdr:rowOff>
    </xdr:to>
    <xdr:pic>
      <xdr:nvPicPr>
        <xdr:cNvPr id="10" name="Pictur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17789</xdr:colOff>
      <xdr:row>4</xdr:row>
      <xdr:rowOff>6350</xdr:rowOff>
    </xdr:to>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84464</xdr:colOff>
      <xdr:row>4</xdr:row>
      <xdr:rowOff>25400</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132543</xdr:colOff>
      <xdr:row>4</xdr:row>
      <xdr:rowOff>18507</xdr:rowOff>
    </xdr:to>
    <xdr:pic>
      <xdr:nvPicPr>
        <xdr:cNvPr id="25" name="Picture 24">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141614</xdr:colOff>
      <xdr:row>4</xdr:row>
      <xdr:rowOff>28575</xdr:rowOff>
    </xdr:to>
    <xdr:pic>
      <xdr:nvPicPr>
        <xdr:cNvPr id="3" name="Pictur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6514"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cssf.lu/en/Document/overview-table-of-supporting-document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298"/>
    <pageSetUpPr fitToPage="1"/>
  </sheetPr>
  <dimension ref="A1:BY116"/>
  <sheetViews>
    <sheetView tabSelected="1" zoomScaleNormal="100" zoomScaleSheetLayoutView="100" workbookViewId="0">
      <selection activeCell="I3" sqref="I3:V3"/>
    </sheetView>
  </sheetViews>
  <sheetFormatPr defaultColWidth="2.7109375" defaultRowHeight="15"/>
  <cols>
    <col min="1" max="1" width="1.7109375" style="61" customWidth="1"/>
    <col min="2" max="39" width="3.28515625" style="61" customWidth="1"/>
    <col min="40" max="40" width="3.7109375" style="61" customWidth="1"/>
    <col min="41" max="42" width="1.7109375" style="61" customWidth="1"/>
    <col min="43" max="49" width="2.7109375" style="61"/>
    <col min="50" max="50" width="7.28515625" style="61" bestFit="1" customWidth="1"/>
    <col min="51" max="63" width="2.7109375" style="61"/>
    <col min="64" max="64" width="2.7109375" style="61" customWidth="1"/>
    <col min="65" max="68" width="2.7109375" style="61"/>
    <col min="69" max="69" width="18.28515625" style="61" customWidth="1"/>
    <col min="70" max="16384" width="2.7109375" style="61"/>
  </cols>
  <sheetData>
    <row r="1" spans="1:77" ht="57.4" customHeight="1">
      <c r="A1" s="8"/>
      <c r="B1" s="8"/>
      <c r="C1" s="8"/>
      <c r="D1" s="8"/>
      <c r="E1" s="8"/>
      <c r="F1" s="8"/>
      <c r="G1" s="8"/>
      <c r="H1" s="8"/>
      <c r="I1" s="592" t="s">
        <v>1420</v>
      </c>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4"/>
      <c r="AL1" s="8"/>
      <c r="AM1" s="8"/>
      <c r="AN1" s="8"/>
      <c r="AO1" s="8"/>
    </row>
    <row r="2" spans="1:77" ht="15" customHeight="1">
      <c r="A2" s="8"/>
      <c r="B2" s="8"/>
      <c r="C2" s="8"/>
      <c r="D2" s="8"/>
      <c r="E2" s="8"/>
      <c r="F2" s="8"/>
      <c r="G2" s="8"/>
      <c r="H2" s="8"/>
      <c r="I2" s="8"/>
      <c r="J2" s="8"/>
      <c r="K2" s="126"/>
      <c r="L2" s="84"/>
      <c r="M2" s="84"/>
      <c r="N2" s="84"/>
      <c r="O2" s="84"/>
      <c r="P2" s="84"/>
      <c r="Q2" s="84"/>
      <c r="R2" s="84"/>
      <c r="S2" s="84"/>
      <c r="T2" s="84"/>
      <c r="U2" s="84"/>
      <c r="V2" s="84"/>
      <c r="W2" s="84"/>
      <c r="X2" s="84"/>
      <c r="Y2" s="84"/>
      <c r="Z2" s="84"/>
      <c r="AA2" s="84"/>
      <c r="AB2" s="84"/>
      <c r="AC2" s="84"/>
      <c r="AD2" s="84"/>
      <c r="AE2" s="84"/>
      <c r="AF2" s="84"/>
      <c r="AG2" s="84"/>
      <c r="AH2" s="84"/>
      <c r="AI2" s="84"/>
      <c r="AJ2" s="84"/>
      <c r="AK2" s="376" t="s">
        <v>1482</v>
      </c>
      <c r="AL2" s="84"/>
      <c r="AM2" s="84"/>
      <c r="AN2" s="84"/>
      <c r="AO2" s="84"/>
      <c r="AQ2" s="95"/>
      <c r="AR2" s="95"/>
      <c r="AS2" s="95"/>
      <c r="AT2" s="95"/>
      <c r="AU2" s="95"/>
      <c r="AV2" s="95"/>
      <c r="AW2" s="95"/>
      <c r="AX2" s="95"/>
      <c r="AY2" s="95"/>
      <c r="AZ2" s="95"/>
      <c r="BA2" s="95"/>
      <c r="BB2" s="95"/>
      <c r="BC2" s="95"/>
      <c r="BD2" s="95"/>
      <c r="BE2" s="95"/>
      <c r="BF2" s="95"/>
      <c r="BG2" s="95"/>
      <c r="BH2" s="95"/>
      <c r="BI2" s="95"/>
      <c r="BJ2" s="95"/>
      <c r="BK2" s="95"/>
      <c r="BL2" s="95"/>
      <c r="BQ2" s="397"/>
    </row>
    <row r="3" spans="1:77" ht="15" customHeight="1">
      <c r="A3" s="8"/>
      <c r="B3" s="580" t="s">
        <v>1228</v>
      </c>
      <c r="C3" s="580"/>
      <c r="D3" s="580"/>
      <c r="E3" s="580"/>
      <c r="F3" s="580"/>
      <c r="G3" s="580"/>
      <c r="H3" s="580"/>
      <c r="I3" s="571"/>
      <c r="J3" s="571"/>
      <c r="K3" s="571"/>
      <c r="L3" s="571"/>
      <c r="M3" s="571"/>
      <c r="N3" s="571"/>
      <c r="O3" s="571"/>
      <c r="P3" s="571"/>
      <c r="Q3" s="571"/>
      <c r="R3" s="571"/>
      <c r="S3" s="571"/>
      <c r="T3" s="571"/>
      <c r="U3" s="571"/>
      <c r="V3" s="571"/>
      <c r="W3" s="28"/>
      <c r="X3" s="580" t="s">
        <v>1187</v>
      </c>
      <c r="Y3" s="580"/>
      <c r="Z3" s="580"/>
      <c r="AA3" s="580"/>
      <c r="AB3" s="580"/>
      <c r="AC3" s="595"/>
      <c r="AD3" s="595"/>
      <c r="AE3" s="595"/>
      <c r="AF3" s="595"/>
      <c r="AG3" s="595"/>
      <c r="AH3" s="595"/>
      <c r="AI3" s="126"/>
      <c r="AJ3" s="126"/>
      <c r="AK3" s="126"/>
      <c r="AL3" s="84"/>
      <c r="AM3" s="84"/>
      <c r="AN3" s="84"/>
      <c r="AO3" s="84"/>
      <c r="AQ3" s="95"/>
      <c r="AR3" s="95"/>
      <c r="AS3" s="95"/>
      <c r="AT3" s="95"/>
      <c r="AU3" s="95"/>
      <c r="AV3" s="95"/>
      <c r="AW3" s="95"/>
      <c r="AX3" s="95"/>
      <c r="AY3" s="95"/>
      <c r="AZ3" s="95"/>
      <c r="BA3" s="95"/>
      <c r="BB3" s="95"/>
      <c r="BC3" s="95"/>
      <c r="BD3" s="95"/>
      <c r="BE3" s="95"/>
      <c r="BF3" s="95"/>
      <c r="BG3" s="95"/>
      <c r="BH3" s="95"/>
      <c r="BI3" s="95"/>
      <c r="BJ3" s="95"/>
      <c r="BK3" s="95"/>
      <c r="BL3" s="95"/>
      <c r="BN3" s="24"/>
      <c r="BO3" s="24"/>
      <c r="BP3" s="24"/>
      <c r="BQ3" s="24"/>
      <c r="BR3" s="24"/>
      <c r="BS3" s="24"/>
      <c r="BT3" s="24"/>
      <c r="BU3" s="24"/>
      <c r="BV3" s="24"/>
      <c r="BW3" s="24"/>
      <c r="BX3" s="24"/>
      <c r="BY3" s="24"/>
    </row>
    <row r="4" spans="1:77">
      <c r="A4" s="8"/>
      <c r="B4" s="580" t="s">
        <v>1243</v>
      </c>
      <c r="C4" s="580"/>
      <c r="D4" s="580"/>
      <c r="E4" s="580"/>
      <c r="F4" s="580"/>
      <c r="G4" s="580"/>
      <c r="H4" s="580"/>
      <c r="I4" s="571"/>
      <c r="J4" s="571"/>
      <c r="K4" s="571"/>
      <c r="L4" s="571"/>
      <c r="M4" s="571"/>
      <c r="N4" s="571"/>
      <c r="O4" s="571"/>
      <c r="P4" s="571"/>
      <c r="Q4" s="571"/>
      <c r="R4" s="571"/>
      <c r="S4" s="571"/>
      <c r="T4" s="571"/>
      <c r="U4" s="571"/>
      <c r="V4" s="571"/>
      <c r="W4" s="28"/>
      <c r="X4" s="580" t="s">
        <v>1244</v>
      </c>
      <c r="Y4" s="580"/>
      <c r="Z4" s="580"/>
      <c r="AA4" s="580"/>
      <c r="AB4" s="580"/>
      <c r="AC4" s="596"/>
      <c r="AD4" s="596"/>
      <c r="AE4" s="596"/>
      <c r="AF4" s="596"/>
      <c r="AG4" s="596"/>
      <c r="AH4" s="596"/>
      <c r="AI4" s="168" t="s">
        <v>183</v>
      </c>
      <c r="AJ4" s="8"/>
      <c r="AK4" s="127"/>
      <c r="AL4" s="84"/>
      <c r="AM4" s="84"/>
      <c r="AN4" s="84"/>
      <c r="AO4" s="84"/>
      <c r="AQ4" s="95"/>
      <c r="AR4" s="95"/>
      <c r="AS4" s="95"/>
      <c r="AT4" s="95"/>
      <c r="AU4" s="95"/>
      <c r="AV4" s="95"/>
      <c r="AW4" s="95"/>
      <c r="AX4" s="395"/>
      <c r="AY4" s="95"/>
      <c r="AZ4" s="95"/>
      <c r="BA4" s="95"/>
      <c r="BB4" s="95"/>
      <c r="BC4" s="95"/>
      <c r="BD4" s="95"/>
      <c r="BE4" s="95"/>
      <c r="BF4" s="95"/>
      <c r="BG4" s="95"/>
      <c r="BH4" s="95"/>
      <c r="BI4" s="95"/>
      <c r="BJ4" s="95"/>
      <c r="BK4" s="95"/>
      <c r="BL4" s="95"/>
      <c r="BN4" s="24"/>
      <c r="BO4" s="24"/>
      <c r="BP4" s="24"/>
      <c r="BQ4" s="24"/>
      <c r="BR4" s="24"/>
      <c r="BS4" s="24"/>
      <c r="BT4" s="24"/>
      <c r="BU4" s="24"/>
      <c r="BV4" s="24"/>
      <c r="BW4" s="24"/>
      <c r="BX4" s="24"/>
      <c r="BY4" s="24"/>
    </row>
    <row r="5" spans="1:77" ht="15.75" thickBot="1">
      <c r="A5" s="84"/>
      <c r="B5" s="580" t="s">
        <v>1245</v>
      </c>
      <c r="C5" s="580"/>
      <c r="D5" s="580"/>
      <c r="E5" s="580"/>
      <c r="F5" s="580"/>
      <c r="G5" s="580"/>
      <c r="H5" s="580"/>
      <c r="I5" s="571"/>
      <c r="J5" s="571"/>
      <c r="K5" s="571"/>
      <c r="L5" s="571"/>
      <c r="M5" s="571"/>
      <c r="N5" s="571"/>
      <c r="O5" s="571"/>
      <c r="P5" s="571"/>
      <c r="Q5" s="571"/>
      <c r="R5" s="571"/>
      <c r="S5" s="571"/>
      <c r="T5" s="571"/>
      <c r="U5" s="571"/>
      <c r="V5" s="571"/>
      <c r="W5" s="28"/>
      <c r="X5" s="575"/>
      <c r="Y5" s="575"/>
      <c r="Z5" s="575"/>
      <c r="AA5" s="575"/>
      <c r="AB5" s="575"/>
      <c r="AC5" s="572"/>
      <c r="AD5" s="572"/>
      <c r="AE5" s="572"/>
      <c r="AF5" s="572"/>
      <c r="AG5" s="572"/>
      <c r="AH5" s="572"/>
      <c r="AI5" s="572"/>
      <c r="AJ5" s="572"/>
      <c r="AK5" s="108"/>
      <c r="AL5" s="557" t="s">
        <v>981</v>
      </c>
      <c r="AM5" s="558"/>
      <c r="AN5" s="559"/>
      <c r="AO5" s="336"/>
      <c r="AQ5" s="95"/>
      <c r="AR5" s="95"/>
      <c r="AS5" s="95"/>
      <c r="AT5" s="95"/>
      <c r="AU5" s="95"/>
      <c r="AV5" s="95"/>
      <c r="AW5" s="95"/>
      <c r="AX5" s="95"/>
      <c r="AY5" s="95"/>
      <c r="AZ5" s="95"/>
      <c r="BA5" s="95"/>
      <c r="BB5" s="95"/>
      <c r="BC5" s="95"/>
      <c r="BD5" s="95"/>
      <c r="BE5" s="95"/>
      <c r="BF5" s="95"/>
      <c r="BG5" s="95"/>
      <c r="BH5" s="95"/>
      <c r="BI5" s="95"/>
      <c r="BJ5" s="95"/>
      <c r="BK5" s="95"/>
      <c r="BL5" s="95"/>
      <c r="BN5" s="24"/>
      <c r="BO5" s="24"/>
      <c r="BP5" s="24"/>
      <c r="BQ5" s="24"/>
      <c r="BR5" s="24"/>
      <c r="BS5" s="24"/>
      <c r="BT5" s="24"/>
      <c r="BU5" s="24"/>
      <c r="BV5" s="24"/>
      <c r="BW5" s="24"/>
      <c r="BX5" s="24"/>
      <c r="BY5" s="24"/>
    </row>
    <row r="6" spans="1:77" ht="5.0999999999999996" customHeight="1" thickTop="1">
      <c r="A6" s="8"/>
      <c r="B6" s="8"/>
      <c r="C6" s="8"/>
      <c r="D6" s="8"/>
      <c r="E6" s="8"/>
      <c r="F6" s="8"/>
      <c r="G6" s="8"/>
      <c r="H6" s="20"/>
      <c r="I6" s="8"/>
      <c r="J6" s="8"/>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
      <c r="AM6" s="8"/>
      <c r="AN6" s="84"/>
      <c r="AO6" s="84"/>
      <c r="AQ6" s="95"/>
      <c r="AR6" s="95"/>
      <c r="AS6" s="95"/>
      <c r="AT6" s="95"/>
      <c r="AU6" s="95"/>
      <c r="AV6" s="95"/>
      <c r="AW6" s="95"/>
      <c r="AX6" s="95"/>
      <c r="AY6" s="95"/>
      <c r="AZ6" s="95"/>
      <c r="BA6" s="95"/>
      <c r="BB6" s="95"/>
      <c r="BC6" s="95"/>
      <c r="BD6" s="95"/>
      <c r="BE6" s="95"/>
      <c r="BF6" s="95"/>
      <c r="BG6" s="95"/>
      <c r="BH6" s="95"/>
      <c r="BI6" s="95"/>
      <c r="BJ6" s="95"/>
      <c r="BK6" s="95"/>
      <c r="BL6" s="95"/>
      <c r="BN6" s="24"/>
      <c r="BO6" s="24"/>
      <c r="BP6" s="24"/>
      <c r="BQ6" s="24"/>
      <c r="BR6" s="24"/>
      <c r="BS6" s="24"/>
      <c r="BT6" s="24"/>
      <c r="BU6" s="24"/>
      <c r="BV6" s="24"/>
      <c r="BW6" s="24"/>
      <c r="BX6" s="24"/>
      <c r="BY6" s="24"/>
    </row>
    <row r="7" spans="1:77" ht="15" customHeight="1">
      <c r="A7" s="8"/>
      <c r="B7" s="540" t="s">
        <v>649</v>
      </c>
      <c r="C7" s="541"/>
      <c r="D7" s="541"/>
      <c r="E7" s="542"/>
      <c r="F7" s="8"/>
      <c r="G7" s="519"/>
      <c r="H7" s="518"/>
      <c r="I7" s="518"/>
      <c r="J7" s="518"/>
      <c r="K7" s="375" t="str">
        <f>IF(Q9="","/!\","")</f>
        <v>/!\</v>
      </c>
      <c r="L7" s="518"/>
      <c r="M7" s="521" t="str">
        <f>IF(Q9="","Please start by selecting the governing law","")</f>
        <v>Please start by selecting the governing law</v>
      </c>
      <c r="N7" s="518"/>
      <c r="O7" s="518"/>
      <c r="P7" s="518"/>
      <c r="Q7" s="518"/>
      <c r="R7" s="518"/>
      <c r="S7" s="518"/>
      <c r="T7" s="84"/>
      <c r="U7" s="84"/>
      <c r="V7" s="84"/>
      <c r="W7" s="84"/>
      <c r="X7" s="84"/>
      <c r="Y7" s="84"/>
      <c r="Z7" s="375" t="str">
        <f>IF(Q9="","/!\","")</f>
        <v>/!\</v>
      </c>
      <c r="AA7" s="375"/>
      <c r="AB7" s="84"/>
      <c r="AC7" s="84"/>
      <c r="AD7" s="84"/>
      <c r="AE7" s="84"/>
      <c r="AF7" s="84"/>
      <c r="AG7" s="84"/>
      <c r="AH7" s="84"/>
      <c r="AI7" s="84"/>
      <c r="AJ7" s="84"/>
      <c r="AK7" s="84"/>
      <c r="AL7" s="84"/>
      <c r="AM7" s="84"/>
      <c r="AN7" s="84"/>
      <c r="AO7" s="84"/>
      <c r="AQ7" s="102"/>
      <c r="AR7" s="102"/>
      <c r="AS7" s="102"/>
      <c r="AT7" s="102"/>
      <c r="AU7" s="102"/>
      <c r="AV7" s="102"/>
      <c r="AW7" s="102"/>
      <c r="AX7" s="102"/>
      <c r="AY7" s="102"/>
      <c r="AZ7" s="102"/>
      <c r="BA7" s="102"/>
      <c r="BB7" s="102"/>
      <c r="BC7" s="102"/>
      <c r="BD7" s="102"/>
      <c r="BE7" s="102"/>
      <c r="BF7" s="102"/>
      <c r="BG7" s="102"/>
      <c r="BH7" s="102"/>
      <c r="BI7" s="102"/>
      <c r="BJ7" s="102"/>
      <c r="BK7" s="102"/>
      <c r="BL7" s="95"/>
      <c r="BN7" s="24"/>
      <c r="BO7" s="24"/>
      <c r="BP7" s="24"/>
      <c r="BQ7" s="24"/>
      <c r="BR7" s="24"/>
      <c r="BS7" s="24"/>
      <c r="BT7" s="24"/>
      <c r="BU7" s="24"/>
      <c r="BV7" s="24"/>
      <c r="BW7" s="24"/>
      <c r="BX7" s="24"/>
      <c r="BY7" s="24"/>
    </row>
    <row r="8" spans="1:77" ht="5.0999999999999996" customHeight="1">
      <c r="A8" s="8"/>
      <c r="B8" s="131"/>
      <c r="C8" s="132"/>
      <c r="D8" s="132"/>
      <c r="E8" s="132"/>
      <c r="F8" s="133"/>
      <c r="G8" s="133"/>
      <c r="H8" s="133"/>
      <c r="I8" s="133"/>
      <c r="J8" s="133"/>
      <c r="K8" s="133"/>
      <c r="L8" s="133"/>
      <c r="M8" s="133"/>
      <c r="N8" s="133"/>
      <c r="O8" s="133"/>
      <c r="P8" s="133"/>
      <c r="Q8" s="142"/>
      <c r="R8" s="142"/>
      <c r="S8" s="142"/>
      <c r="T8" s="142"/>
      <c r="U8" s="142"/>
      <c r="V8" s="142"/>
      <c r="W8" s="142"/>
      <c r="X8" s="142"/>
      <c r="Y8" s="142"/>
      <c r="Z8" s="142"/>
      <c r="AA8" s="142"/>
      <c r="AB8" s="142"/>
      <c r="AC8" s="142"/>
      <c r="AD8" s="142"/>
      <c r="AE8" s="142"/>
      <c r="AF8" s="142"/>
      <c r="AG8" s="142"/>
      <c r="AH8" s="142"/>
      <c r="AI8" s="142"/>
      <c r="AJ8" s="142"/>
      <c r="AK8" s="142"/>
      <c r="AL8" s="142"/>
      <c r="AM8" s="142"/>
      <c r="AN8" s="143"/>
      <c r="AO8" s="84"/>
      <c r="BN8" s="24"/>
      <c r="BO8" s="24"/>
      <c r="BP8" s="24"/>
      <c r="BQ8" s="24"/>
      <c r="BR8" s="24"/>
      <c r="BS8" s="24"/>
      <c r="BT8" s="24"/>
      <c r="BU8" s="24"/>
      <c r="BV8" s="24"/>
      <c r="BW8" s="24"/>
      <c r="BX8" s="24"/>
      <c r="BY8" s="24"/>
    </row>
    <row r="9" spans="1:77" ht="15" customHeight="1">
      <c r="A9" s="8"/>
      <c r="B9" s="131"/>
      <c r="C9" s="134" t="s">
        <v>1</v>
      </c>
      <c r="D9" s="132" t="s">
        <v>16</v>
      </c>
      <c r="E9" s="132"/>
      <c r="F9" s="135"/>
      <c r="G9" s="132"/>
      <c r="H9" s="132"/>
      <c r="I9" s="132"/>
      <c r="J9" s="132"/>
      <c r="K9" s="135"/>
      <c r="L9" s="135"/>
      <c r="M9" s="135"/>
      <c r="N9" s="135"/>
      <c r="O9" s="135"/>
      <c r="P9" s="135"/>
      <c r="Q9" s="543"/>
      <c r="R9" s="544"/>
      <c r="S9" s="544"/>
      <c r="T9" s="544"/>
      <c r="U9" s="544"/>
      <c r="V9" s="544"/>
      <c r="W9" s="544"/>
      <c r="X9" s="544"/>
      <c r="Y9" s="544"/>
      <c r="Z9" s="544"/>
      <c r="AA9" s="544"/>
      <c r="AB9" s="544"/>
      <c r="AC9" s="544"/>
      <c r="AD9" s="544"/>
      <c r="AE9" s="544"/>
      <c r="AF9" s="544"/>
      <c r="AG9" s="544"/>
      <c r="AH9" s="544"/>
      <c r="AI9" s="544"/>
      <c r="AJ9" s="545"/>
      <c r="AK9" s="140"/>
      <c r="AL9" s="140"/>
      <c r="AM9" s="140"/>
      <c r="AN9" s="141"/>
      <c r="AO9" s="84"/>
      <c r="BN9" s="24"/>
      <c r="BO9" s="24"/>
      <c r="BP9" s="24"/>
      <c r="BQ9" s="24"/>
      <c r="BR9" s="24"/>
      <c r="BS9" s="24"/>
      <c r="BT9" s="24"/>
      <c r="BU9" s="24"/>
      <c r="BV9" s="24"/>
      <c r="BW9" s="24"/>
      <c r="BX9" s="24"/>
      <c r="BY9" s="24"/>
    </row>
    <row r="10" spans="1:77" ht="5.0999999999999996" customHeight="1">
      <c r="A10" s="8"/>
      <c r="B10" s="131"/>
      <c r="C10" s="132"/>
      <c r="D10" s="132"/>
      <c r="E10" s="132"/>
      <c r="F10" s="132"/>
      <c r="G10" s="132"/>
      <c r="H10" s="132"/>
      <c r="I10" s="132"/>
      <c r="J10" s="132"/>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7"/>
      <c r="AO10" s="94"/>
      <c r="BN10" s="24"/>
      <c r="BO10" s="24"/>
      <c r="BP10" s="24"/>
      <c r="BQ10" s="24"/>
      <c r="BR10" s="24"/>
      <c r="BS10" s="24"/>
      <c r="BT10" s="24"/>
      <c r="BU10" s="24"/>
      <c r="BV10" s="24"/>
      <c r="BW10" s="24"/>
      <c r="BX10" s="24"/>
      <c r="BY10" s="24"/>
    </row>
    <row r="11" spans="1:77" ht="15" customHeight="1">
      <c r="A11" s="8"/>
      <c r="B11" s="131"/>
      <c r="C11" s="134" t="s">
        <v>1</v>
      </c>
      <c r="D11" s="132" t="s">
        <v>1134</v>
      </c>
      <c r="E11" s="132"/>
      <c r="F11" s="132"/>
      <c r="G11" s="132"/>
      <c r="H11" s="132"/>
      <c r="I11" s="132"/>
      <c r="J11" s="132"/>
      <c r="K11" s="135"/>
      <c r="L11" s="135"/>
      <c r="M11" s="135"/>
      <c r="N11" s="135"/>
      <c r="O11" s="135"/>
      <c r="P11" s="135"/>
      <c r="Q11" s="536"/>
      <c r="R11" s="537"/>
      <c r="S11" s="537"/>
      <c r="T11" s="537"/>
      <c r="U11" s="537"/>
      <c r="V11" s="537"/>
      <c r="W11" s="537"/>
      <c r="X11" s="537"/>
      <c r="Y11" s="537"/>
      <c r="Z11" s="537"/>
      <c r="AA11" s="537"/>
      <c r="AB11" s="537"/>
      <c r="AC11" s="537"/>
      <c r="AD11" s="537"/>
      <c r="AE11" s="537"/>
      <c r="AF11" s="537"/>
      <c r="AG11" s="537"/>
      <c r="AH11" s="537"/>
      <c r="AI11" s="537"/>
      <c r="AJ11" s="538"/>
      <c r="AK11" s="135"/>
      <c r="AL11" s="135"/>
      <c r="AM11" s="135"/>
      <c r="AN11" s="137"/>
      <c r="AO11" s="84"/>
      <c r="AQ11" s="539" t="str">
        <f>IF(Q17="Yes",data!A225,"")</f>
        <v/>
      </c>
      <c r="AR11" s="539"/>
      <c r="AS11" s="539"/>
      <c r="AT11" s="539"/>
      <c r="AU11" s="539"/>
      <c r="AV11" s="539"/>
      <c r="AW11" s="539"/>
      <c r="AX11" s="539"/>
      <c r="AY11" s="539"/>
      <c r="AZ11" s="539"/>
      <c r="BA11" s="539"/>
      <c r="BB11" s="539"/>
      <c r="BC11" s="539"/>
      <c r="BD11" s="539"/>
      <c r="BE11" s="539"/>
      <c r="BF11" s="539"/>
      <c r="BG11" s="539"/>
      <c r="BH11" s="539"/>
      <c r="BI11" s="539"/>
      <c r="BJ11" s="539"/>
      <c r="BK11" s="539"/>
      <c r="BL11" s="539"/>
      <c r="BM11" s="539"/>
      <c r="BN11" s="24"/>
      <c r="BO11" s="24"/>
      <c r="BP11" s="24"/>
      <c r="BQ11" s="24"/>
      <c r="BR11" s="24"/>
      <c r="BS11" s="24"/>
      <c r="BT11" s="24"/>
      <c r="BU11" s="24"/>
      <c r="BV11" s="24"/>
      <c r="BW11" s="24"/>
      <c r="BX11" s="24"/>
      <c r="BY11" s="24"/>
    </row>
    <row r="12" spans="1:77" ht="5.0999999999999996" customHeight="1">
      <c r="A12" s="8"/>
      <c r="B12" s="131"/>
      <c r="C12" s="132"/>
      <c r="D12" s="132"/>
      <c r="E12" s="132"/>
      <c r="F12" s="132"/>
      <c r="G12" s="132"/>
      <c r="H12" s="132"/>
      <c r="I12" s="132"/>
      <c r="J12" s="132"/>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7"/>
      <c r="AO12" s="84"/>
      <c r="AQ12" s="539"/>
      <c r="AR12" s="539"/>
      <c r="AS12" s="539"/>
      <c r="AT12" s="539"/>
      <c r="AU12" s="539"/>
      <c r="AV12" s="539"/>
      <c r="AW12" s="539"/>
      <c r="AX12" s="539"/>
      <c r="AY12" s="539"/>
      <c r="AZ12" s="539"/>
      <c r="BA12" s="539"/>
      <c r="BB12" s="539"/>
      <c r="BC12" s="539"/>
      <c r="BD12" s="539"/>
      <c r="BE12" s="539"/>
      <c r="BF12" s="539"/>
      <c r="BG12" s="539"/>
      <c r="BH12" s="539"/>
      <c r="BI12" s="539"/>
      <c r="BJ12" s="539"/>
      <c r="BK12" s="539"/>
      <c r="BL12" s="539"/>
      <c r="BM12" s="539"/>
      <c r="BN12" s="24"/>
      <c r="BO12" s="24"/>
      <c r="BP12" s="24"/>
      <c r="BQ12" s="24"/>
      <c r="BR12" s="24"/>
      <c r="BS12" s="24"/>
      <c r="BT12" s="24"/>
      <c r="BU12" s="24"/>
      <c r="BV12" s="24"/>
      <c r="BW12" s="24"/>
      <c r="BX12" s="24"/>
      <c r="BY12" s="24"/>
    </row>
    <row r="13" spans="1:77" ht="15" customHeight="1">
      <c r="A13" s="8"/>
      <c r="B13" s="131"/>
      <c r="C13" s="134" t="s">
        <v>1</v>
      </c>
      <c r="D13" s="132" t="s">
        <v>1135</v>
      </c>
      <c r="E13" s="132"/>
      <c r="F13" s="132"/>
      <c r="G13" s="132"/>
      <c r="H13" s="132"/>
      <c r="I13" s="132"/>
      <c r="J13" s="132"/>
      <c r="K13" s="135"/>
      <c r="L13" s="135"/>
      <c r="M13" s="135"/>
      <c r="N13" s="135"/>
      <c r="O13" s="135"/>
      <c r="P13" s="135" t="str">
        <f>IF(Governing_law="","",IF(Governing_law="SICAR Law 15.06.2004","K - ","O -"))</f>
        <v/>
      </c>
      <c r="Q13" s="547"/>
      <c r="R13" s="548"/>
      <c r="S13" s="548"/>
      <c r="T13" s="548"/>
      <c r="U13" s="548"/>
      <c r="V13" s="548"/>
      <c r="W13" s="548"/>
      <c r="X13" s="548"/>
      <c r="Y13" s="548"/>
      <c r="Z13" s="548"/>
      <c r="AA13" s="548"/>
      <c r="AB13" s="548"/>
      <c r="AC13" s="548"/>
      <c r="AD13" s="548"/>
      <c r="AE13" s="548"/>
      <c r="AF13" s="548"/>
      <c r="AG13" s="548"/>
      <c r="AH13" s="548"/>
      <c r="AI13" s="548"/>
      <c r="AJ13" s="549"/>
      <c r="AK13" s="135"/>
      <c r="AL13" s="135"/>
      <c r="AM13" s="135"/>
      <c r="AN13" s="137"/>
      <c r="AO13" s="84"/>
      <c r="AQ13" s="539"/>
      <c r="AR13" s="539"/>
      <c r="AS13" s="539"/>
      <c r="AT13" s="539"/>
      <c r="AU13" s="539"/>
      <c r="AV13" s="539"/>
      <c r="AW13" s="539"/>
      <c r="AX13" s="539"/>
      <c r="AY13" s="539"/>
      <c r="AZ13" s="539"/>
      <c r="BA13" s="539"/>
      <c r="BB13" s="539"/>
      <c r="BC13" s="539"/>
      <c r="BD13" s="539"/>
      <c r="BE13" s="539"/>
      <c r="BF13" s="539"/>
      <c r="BG13" s="539"/>
      <c r="BH13" s="539"/>
      <c r="BI13" s="539"/>
      <c r="BJ13" s="539"/>
      <c r="BK13" s="539"/>
      <c r="BL13" s="539"/>
      <c r="BM13" s="539"/>
      <c r="BN13" s="24"/>
      <c r="BO13" s="24"/>
      <c r="BP13" s="24"/>
      <c r="BQ13" s="24"/>
      <c r="BR13" s="24"/>
      <c r="BS13" s="24"/>
      <c r="BT13" s="24"/>
      <c r="BU13" s="24"/>
      <c r="BV13" s="24"/>
      <c r="BW13" s="24"/>
      <c r="BX13" s="24"/>
      <c r="BY13" s="24"/>
    </row>
    <row r="14" spans="1:77" ht="5.0999999999999996" customHeight="1">
      <c r="A14" s="8"/>
      <c r="B14" s="131"/>
      <c r="C14" s="132"/>
      <c r="D14" s="132"/>
      <c r="E14" s="132"/>
      <c r="F14" s="132"/>
      <c r="G14" s="132"/>
      <c r="H14" s="132"/>
      <c r="I14" s="132"/>
      <c r="J14" s="132"/>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7"/>
      <c r="AO14" s="84"/>
      <c r="AQ14" s="539"/>
      <c r="AR14" s="539"/>
      <c r="AS14" s="539"/>
      <c r="AT14" s="539"/>
      <c r="AU14" s="539"/>
      <c r="AV14" s="539"/>
      <c r="AW14" s="539"/>
      <c r="AX14" s="539"/>
      <c r="AY14" s="539"/>
      <c r="AZ14" s="539"/>
      <c r="BA14" s="539"/>
      <c r="BB14" s="539"/>
      <c r="BC14" s="539"/>
      <c r="BD14" s="539"/>
      <c r="BE14" s="539"/>
      <c r="BF14" s="539"/>
      <c r="BG14" s="539"/>
      <c r="BH14" s="539"/>
      <c r="BI14" s="539"/>
      <c r="BJ14" s="539"/>
      <c r="BK14" s="539"/>
      <c r="BL14" s="539"/>
      <c r="BM14" s="539"/>
      <c r="BN14" s="24"/>
      <c r="BO14" s="24"/>
      <c r="BP14" s="24"/>
      <c r="BQ14" s="24"/>
      <c r="BR14" s="24"/>
      <c r="BS14" s="24"/>
      <c r="BT14" s="24"/>
      <c r="BU14" s="24"/>
      <c r="BV14" s="24"/>
      <c r="BW14" s="24"/>
      <c r="BX14" s="24"/>
      <c r="BY14" s="24"/>
    </row>
    <row r="15" spans="1:77" ht="15" customHeight="1">
      <c r="A15" s="8"/>
      <c r="B15" s="131"/>
      <c r="C15" s="134" t="s">
        <v>1</v>
      </c>
      <c r="D15" s="132" t="s">
        <v>1186</v>
      </c>
      <c r="E15" s="132"/>
      <c r="F15" s="132"/>
      <c r="G15" s="132"/>
      <c r="H15" s="132"/>
      <c r="I15" s="132"/>
      <c r="J15" s="132"/>
      <c r="K15" s="135"/>
      <c r="L15" s="135"/>
      <c r="M15" s="135"/>
      <c r="N15" s="135"/>
      <c r="O15" s="135"/>
      <c r="P15" s="135"/>
      <c r="Q15" s="536"/>
      <c r="R15" s="537"/>
      <c r="S15" s="537"/>
      <c r="T15" s="537"/>
      <c r="U15" s="537"/>
      <c r="V15" s="537"/>
      <c r="W15" s="537"/>
      <c r="X15" s="537"/>
      <c r="Y15" s="537"/>
      <c r="Z15" s="537"/>
      <c r="AA15" s="537"/>
      <c r="AB15" s="537"/>
      <c r="AC15" s="537"/>
      <c r="AD15" s="537"/>
      <c r="AE15" s="537"/>
      <c r="AF15" s="537"/>
      <c r="AG15" s="537"/>
      <c r="AH15" s="537"/>
      <c r="AI15" s="537"/>
      <c r="AJ15" s="538"/>
      <c r="AK15" s="135"/>
      <c r="AL15" s="135"/>
      <c r="AM15" s="135"/>
      <c r="AN15" s="137"/>
      <c r="AO15" s="84"/>
      <c r="AQ15" s="539"/>
      <c r="AR15" s="539"/>
      <c r="AS15" s="539"/>
      <c r="AT15" s="539"/>
      <c r="AU15" s="539"/>
      <c r="AV15" s="539"/>
      <c r="AW15" s="539"/>
      <c r="AX15" s="539"/>
      <c r="AY15" s="539"/>
      <c r="AZ15" s="539"/>
      <c r="BA15" s="539"/>
      <c r="BB15" s="539"/>
      <c r="BC15" s="539"/>
      <c r="BD15" s="539"/>
      <c r="BE15" s="539"/>
      <c r="BF15" s="539"/>
      <c r="BG15" s="539"/>
      <c r="BH15" s="539"/>
      <c r="BI15" s="539"/>
      <c r="BJ15" s="539"/>
      <c r="BK15" s="539"/>
      <c r="BL15" s="539"/>
      <c r="BM15" s="539"/>
      <c r="BN15" s="24"/>
      <c r="BO15" s="24"/>
      <c r="BP15" s="24"/>
      <c r="BQ15" s="24"/>
      <c r="BR15" s="24"/>
      <c r="BS15" s="24"/>
      <c r="BT15" s="24"/>
      <c r="BU15" s="24"/>
      <c r="BV15" s="24"/>
      <c r="BW15" s="24"/>
      <c r="BX15" s="24"/>
      <c r="BY15" s="24"/>
    </row>
    <row r="16" spans="1:77" ht="5.0999999999999996" customHeight="1">
      <c r="A16" s="8"/>
      <c r="B16" s="131"/>
      <c r="C16" s="132"/>
      <c r="D16" s="132"/>
      <c r="E16" s="132"/>
      <c r="F16" s="132"/>
      <c r="G16" s="132"/>
      <c r="H16" s="132"/>
      <c r="I16" s="132"/>
      <c r="J16" s="132"/>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40"/>
      <c r="AL16" s="140"/>
      <c r="AM16" s="140"/>
      <c r="AN16" s="141"/>
      <c r="AO16" s="84"/>
      <c r="AQ16" s="539"/>
      <c r="AR16" s="539"/>
      <c r="AS16" s="539"/>
      <c r="AT16" s="539"/>
      <c r="AU16" s="539"/>
      <c r="AV16" s="539"/>
      <c r="AW16" s="539"/>
      <c r="AX16" s="539"/>
      <c r="AY16" s="539"/>
      <c r="AZ16" s="539"/>
      <c r="BA16" s="539"/>
      <c r="BB16" s="539"/>
      <c r="BC16" s="539"/>
      <c r="BD16" s="539"/>
      <c r="BE16" s="539"/>
      <c r="BF16" s="539"/>
      <c r="BG16" s="539"/>
      <c r="BH16" s="539"/>
      <c r="BI16" s="539"/>
      <c r="BJ16" s="539"/>
      <c r="BK16" s="539"/>
      <c r="BL16" s="539"/>
      <c r="BM16" s="539"/>
      <c r="BN16" s="24"/>
      <c r="BO16" s="24"/>
      <c r="BP16" s="24"/>
      <c r="BQ16" s="24"/>
      <c r="BR16" s="24"/>
      <c r="BS16" s="24"/>
      <c r="BT16" s="24"/>
      <c r="BU16" s="24"/>
      <c r="BV16" s="24"/>
      <c r="BW16" s="24"/>
      <c r="BX16" s="24"/>
      <c r="BY16" s="24"/>
    </row>
    <row r="17" spans="1:77" ht="15" customHeight="1">
      <c r="A17" s="8"/>
      <c r="B17" s="131"/>
      <c r="C17" s="136" t="s">
        <v>1</v>
      </c>
      <c r="D17" s="132" t="s">
        <v>1169</v>
      </c>
      <c r="E17" s="132"/>
      <c r="F17" s="132"/>
      <c r="G17" s="132"/>
      <c r="H17" s="132"/>
      <c r="I17" s="132"/>
      <c r="J17" s="132"/>
      <c r="K17" s="135"/>
      <c r="L17" s="135"/>
      <c r="M17" s="135"/>
      <c r="N17" s="135"/>
      <c r="O17" s="135"/>
      <c r="P17" s="135"/>
      <c r="Q17" s="576"/>
      <c r="R17" s="577"/>
      <c r="S17" s="135"/>
      <c r="T17" s="135"/>
      <c r="U17" s="135"/>
      <c r="V17" s="135"/>
      <c r="W17" s="135"/>
      <c r="X17" s="135"/>
      <c r="Y17" s="135"/>
      <c r="Z17" s="135"/>
      <c r="AA17" s="135"/>
      <c r="AB17" s="135"/>
      <c r="AC17" s="135"/>
      <c r="AD17" s="135"/>
      <c r="AE17" s="135"/>
      <c r="AF17" s="135"/>
      <c r="AG17" s="135"/>
      <c r="AH17" s="135"/>
      <c r="AI17" s="135"/>
      <c r="AJ17" s="135"/>
      <c r="AK17" s="140"/>
      <c r="AL17" s="140"/>
      <c r="AM17" s="140"/>
      <c r="AN17" s="141"/>
      <c r="AO17" s="94"/>
      <c r="AQ17" s="539"/>
      <c r="AR17" s="539"/>
      <c r="AS17" s="539"/>
      <c r="AT17" s="539"/>
      <c r="AU17" s="539"/>
      <c r="AV17" s="539"/>
      <c r="AW17" s="539"/>
      <c r="AX17" s="539"/>
      <c r="AY17" s="539"/>
      <c r="AZ17" s="539"/>
      <c r="BA17" s="539"/>
      <c r="BB17" s="539"/>
      <c r="BC17" s="539"/>
      <c r="BD17" s="539"/>
      <c r="BE17" s="539"/>
      <c r="BF17" s="539"/>
      <c r="BG17" s="539"/>
      <c r="BH17" s="539"/>
      <c r="BI17" s="539"/>
      <c r="BJ17" s="539"/>
      <c r="BK17" s="539"/>
      <c r="BL17" s="539"/>
      <c r="BM17" s="539"/>
      <c r="BN17" s="24"/>
      <c r="BO17" s="24"/>
      <c r="BP17" s="24"/>
      <c r="BQ17" s="24"/>
      <c r="BR17" s="24"/>
      <c r="BS17" s="24"/>
      <c r="BT17" s="24"/>
      <c r="BU17" s="24"/>
      <c r="BV17" s="24"/>
      <c r="BW17" s="24"/>
      <c r="BX17" s="24"/>
      <c r="BY17" s="24"/>
    </row>
    <row r="18" spans="1:77" ht="15" customHeight="1">
      <c r="A18" s="8"/>
      <c r="B18" s="131"/>
      <c r="C18" s="169" t="str">
        <f>IF(Q17="Yes","/!\","")</f>
        <v/>
      </c>
      <c r="D18" s="170" t="str">
        <f>IF(Q17="Yes","Comparison (track changes) of draft prospectus of the new sub-fund(s) with the prospectus of the reference sub-fund, to identify changes and amendments","")</f>
        <v/>
      </c>
      <c r="E18" s="132"/>
      <c r="F18" s="132"/>
      <c r="G18" s="132"/>
      <c r="H18" s="132"/>
      <c r="I18" s="132"/>
      <c r="J18" s="132"/>
      <c r="K18" s="135"/>
      <c r="L18" s="135"/>
      <c r="M18" s="135"/>
      <c r="N18" s="135"/>
      <c r="O18" s="135"/>
      <c r="P18" s="135"/>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1"/>
      <c r="AO18" s="94"/>
      <c r="AQ18" s="539" t="str">
        <f>IF(Q17="Yes",data!A226,"")</f>
        <v/>
      </c>
      <c r="AR18" s="539"/>
      <c r="AS18" s="539"/>
      <c r="AT18" s="539"/>
      <c r="AU18" s="539"/>
      <c r="AV18" s="539"/>
      <c r="AW18" s="539"/>
      <c r="AX18" s="539"/>
      <c r="AY18" s="539"/>
      <c r="AZ18" s="539"/>
      <c r="BA18" s="539"/>
      <c r="BB18" s="539"/>
      <c r="BC18" s="539"/>
      <c r="BD18" s="539"/>
      <c r="BE18" s="539"/>
      <c r="BF18" s="539"/>
      <c r="BG18" s="539"/>
      <c r="BH18" s="539"/>
      <c r="BI18" s="539"/>
      <c r="BJ18" s="539"/>
      <c r="BK18" s="539"/>
      <c r="BL18" s="539"/>
      <c r="BM18" s="539"/>
      <c r="BN18" s="24"/>
      <c r="BO18" s="24"/>
      <c r="BP18" s="24"/>
      <c r="BQ18" s="24"/>
      <c r="BR18" s="24"/>
      <c r="BS18" s="24"/>
      <c r="BT18" s="24"/>
      <c r="BU18" s="24"/>
      <c r="BV18" s="24"/>
      <c r="BW18" s="24"/>
      <c r="BX18" s="24"/>
      <c r="BY18" s="24"/>
    </row>
    <row r="19" spans="1:77" ht="15" customHeight="1">
      <c r="A19" s="8"/>
      <c r="B19" s="138"/>
      <c r="C19" s="554" t="s">
        <v>1141</v>
      </c>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141"/>
      <c r="AO19" s="94"/>
      <c r="AQ19" s="539"/>
      <c r="AR19" s="539"/>
      <c r="AS19" s="539"/>
      <c r="AT19" s="539"/>
      <c r="AU19" s="539"/>
      <c r="AV19" s="539"/>
      <c r="AW19" s="539"/>
      <c r="AX19" s="539"/>
      <c r="AY19" s="539"/>
      <c r="AZ19" s="539"/>
      <c r="BA19" s="539"/>
      <c r="BB19" s="539"/>
      <c r="BC19" s="539"/>
      <c r="BD19" s="539"/>
      <c r="BE19" s="539"/>
      <c r="BF19" s="539"/>
      <c r="BG19" s="539"/>
      <c r="BH19" s="539"/>
      <c r="BI19" s="539"/>
      <c r="BJ19" s="539"/>
      <c r="BK19" s="539"/>
      <c r="BL19" s="539"/>
      <c r="BM19" s="539"/>
      <c r="BN19" s="24"/>
      <c r="BO19" s="24"/>
      <c r="BP19" s="24"/>
      <c r="BQ19" s="24"/>
      <c r="BR19" s="24"/>
      <c r="BS19" s="24"/>
      <c r="BT19" s="24"/>
      <c r="BU19" s="24"/>
      <c r="BV19" s="24"/>
      <c r="BW19" s="24"/>
      <c r="BX19" s="24"/>
      <c r="BY19" s="24"/>
    </row>
    <row r="20" spans="1:77" ht="15" customHeight="1">
      <c r="A20" s="8"/>
      <c r="B20" s="138"/>
      <c r="C20" s="554" t="s">
        <v>1135</v>
      </c>
      <c r="D20" s="554"/>
      <c r="E20" s="554"/>
      <c r="F20" s="554"/>
      <c r="G20" s="554"/>
      <c r="H20" s="554"/>
      <c r="I20" s="554"/>
      <c r="J20" s="554" t="s">
        <v>1134</v>
      </c>
      <c r="K20" s="554"/>
      <c r="L20" s="554"/>
      <c r="M20" s="554"/>
      <c r="N20" s="554"/>
      <c r="O20" s="554"/>
      <c r="P20" s="554"/>
      <c r="Q20" s="554"/>
      <c r="R20" s="554"/>
      <c r="S20" s="554"/>
      <c r="T20" s="554"/>
      <c r="U20" s="554"/>
      <c r="V20" s="554"/>
      <c r="W20" s="554"/>
      <c r="X20" s="554" t="s">
        <v>1136</v>
      </c>
      <c r="Y20" s="554"/>
      <c r="Z20" s="554"/>
      <c r="AA20" s="554"/>
      <c r="AB20" s="554"/>
      <c r="AC20" s="554"/>
      <c r="AD20" s="554"/>
      <c r="AE20" s="554"/>
      <c r="AF20" s="554"/>
      <c r="AG20" s="554"/>
      <c r="AH20" s="554"/>
      <c r="AI20" s="554"/>
      <c r="AJ20" s="554" t="s">
        <v>1292</v>
      </c>
      <c r="AK20" s="554"/>
      <c r="AL20" s="554"/>
      <c r="AM20" s="554"/>
      <c r="AN20" s="141"/>
      <c r="AO20" s="94"/>
      <c r="AQ20" s="539"/>
      <c r="AR20" s="539"/>
      <c r="AS20" s="539"/>
      <c r="AT20" s="539"/>
      <c r="AU20" s="539"/>
      <c r="AV20" s="539"/>
      <c r="AW20" s="539"/>
      <c r="AX20" s="539"/>
      <c r="AY20" s="539"/>
      <c r="AZ20" s="539"/>
      <c r="BA20" s="539"/>
      <c r="BB20" s="539"/>
      <c r="BC20" s="539"/>
      <c r="BD20" s="539"/>
      <c r="BE20" s="539"/>
      <c r="BF20" s="539"/>
      <c r="BG20" s="539"/>
      <c r="BH20" s="539"/>
      <c r="BI20" s="539"/>
      <c r="BJ20" s="539"/>
      <c r="BK20" s="539"/>
      <c r="BL20" s="539"/>
      <c r="BM20" s="539"/>
      <c r="BN20" s="24"/>
      <c r="BO20" s="24"/>
      <c r="BP20" s="24"/>
      <c r="BQ20" s="24"/>
      <c r="BR20" s="24"/>
      <c r="BS20" s="24"/>
      <c r="BT20" s="24"/>
      <c r="BU20" s="24"/>
      <c r="BV20" s="24"/>
      <c r="BW20" s="24"/>
      <c r="BX20" s="24"/>
      <c r="BY20" s="24"/>
    </row>
    <row r="21" spans="1:77" ht="15" customHeight="1">
      <c r="A21" s="8"/>
      <c r="B21" s="138"/>
      <c r="C21" s="555"/>
      <c r="D21" s="555"/>
      <c r="E21" s="555"/>
      <c r="F21" s="555"/>
      <c r="G21" s="555"/>
      <c r="H21" s="555"/>
      <c r="I21" s="555"/>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63"/>
      <c r="AK21" s="556"/>
      <c r="AL21" s="556"/>
      <c r="AM21" s="556"/>
      <c r="AN21" s="396"/>
      <c r="AO21" s="94"/>
      <c r="AQ21" s="539"/>
      <c r="AR21" s="539"/>
      <c r="AS21" s="539"/>
      <c r="AT21" s="539"/>
      <c r="AU21" s="539"/>
      <c r="AV21" s="539"/>
      <c r="AW21" s="539"/>
      <c r="AX21" s="539"/>
      <c r="AY21" s="539"/>
      <c r="AZ21" s="539"/>
      <c r="BA21" s="539"/>
      <c r="BB21" s="539"/>
      <c r="BC21" s="539"/>
      <c r="BD21" s="539"/>
      <c r="BE21" s="539"/>
      <c r="BF21" s="539"/>
      <c r="BG21" s="539"/>
      <c r="BH21" s="539"/>
      <c r="BI21" s="539"/>
      <c r="BJ21" s="539"/>
      <c r="BK21" s="539"/>
      <c r="BL21" s="539"/>
      <c r="BM21" s="539"/>
      <c r="BN21" s="24"/>
      <c r="BO21" s="24"/>
      <c r="BP21" s="24"/>
      <c r="BQ21" s="24"/>
      <c r="BR21" s="24"/>
      <c r="BS21" s="24"/>
      <c r="BT21" s="24"/>
      <c r="BU21" s="24"/>
      <c r="BV21" s="24"/>
      <c r="BW21" s="24"/>
      <c r="BX21" s="24"/>
      <c r="BY21" s="24"/>
    </row>
    <row r="22" spans="1:77" ht="5.0999999999999996" customHeight="1">
      <c r="A22" s="8"/>
      <c r="B22" s="131"/>
      <c r="C22" s="132"/>
      <c r="D22" s="132"/>
      <c r="E22" s="132"/>
      <c r="F22" s="132"/>
      <c r="G22" s="132"/>
      <c r="H22" s="132"/>
      <c r="I22" s="132"/>
      <c r="J22" s="132"/>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7"/>
      <c r="AO22" s="84"/>
      <c r="AQ22" s="394"/>
      <c r="AR22" s="394"/>
      <c r="AS22" s="394"/>
      <c r="AT22" s="394"/>
      <c r="AU22" s="394"/>
      <c r="AV22" s="394"/>
      <c r="AW22" s="394"/>
      <c r="AX22" s="394"/>
      <c r="AY22" s="394"/>
      <c r="AZ22" s="394"/>
      <c r="BA22" s="394"/>
      <c r="BB22" s="394"/>
      <c r="BC22" s="394"/>
      <c r="BD22" s="394"/>
      <c r="BE22" s="394"/>
      <c r="BF22" s="394"/>
      <c r="BG22" s="394"/>
      <c r="BH22" s="394"/>
      <c r="BI22" s="394"/>
      <c r="BJ22" s="394"/>
      <c r="BK22" s="394"/>
      <c r="BL22" s="394"/>
      <c r="BM22" s="394"/>
      <c r="BN22" s="24"/>
      <c r="BO22" s="24"/>
      <c r="BP22" s="24"/>
      <c r="BQ22" s="24"/>
      <c r="BR22" s="24"/>
      <c r="BS22" s="24"/>
      <c r="BT22" s="24"/>
      <c r="BU22" s="24"/>
      <c r="BV22" s="24"/>
      <c r="BW22" s="24"/>
      <c r="BX22" s="24"/>
      <c r="BY22" s="24"/>
    </row>
    <row r="23" spans="1:77" ht="81" customHeight="1">
      <c r="A23" s="8"/>
      <c r="B23" s="131"/>
      <c r="C23" s="134" t="s">
        <v>1</v>
      </c>
      <c r="D23" s="146" t="s">
        <v>1139</v>
      </c>
      <c r="E23" s="132"/>
      <c r="F23" s="132"/>
      <c r="G23" s="132"/>
      <c r="H23" s="132"/>
      <c r="I23" s="132"/>
      <c r="J23" s="132"/>
      <c r="K23" s="135"/>
      <c r="L23" s="135"/>
      <c r="M23" s="135"/>
      <c r="N23" s="135"/>
      <c r="O23" s="135"/>
      <c r="P23" s="135"/>
      <c r="Q23" s="550"/>
      <c r="R23" s="551"/>
      <c r="S23" s="551"/>
      <c r="T23" s="551"/>
      <c r="U23" s="551"/>
      <c r="V23" s="551"/>
      <c r="W23" s="551"/>
      <c r="X23" s="551"/>
      <c r="Y23" s="551"/>
      <c r="Z23" s="551"/>
      <c r="AA23" s="551"/>
      <c r="AB23" s="551"/>
      <c r="AC23" s="551"/>
      <c r="AD23" s="551"/>
      <c r="AE23" s="551"/>
      <c r="AF23" s="551"/>
      <c r="AG23" s="551"/>
      <c r="AH23" s="551"/>
      <c r="AI23" s="551"/>
      <c r="AJ23" s="552"/>
      <c r="AK23" s="135"/>
      <c r="AL23" s="135"/>
      <c r="AM23" s="135"/>
      <c r="AN23" s="137"/>
      <c r="AO23" s="84"/>
      <c r="AQ23" s="394"/>
      <c r="AR23" s="394"/>
      <c r="AS23" s="394"/>
      <c r="AT23" s="394"/>
      <c r="AU23" s="394"/>
      <c r="AV23" s="394"/>
      <c r="AW23" s="394"/>
      <c r="AX23" s="394"/>
      <c r="AY23" s="394"/>
      <c r="AZ23" s="394"/>
      <c r="BA23" s="394"/>
      <c r="BB23" s="394"/>
      <c r="BC23" s="394"/>
      <c r="BD23" s="394"/>
      <c r="BE23" s="394"/>
      <c r="BF23" s="394"/>
      <c r="BG23" s="394"/>
      <c r="BH23" s="394"/>
      <c r="BI23" s="394"/>
      <c r="BJ23" s="394"/>
      <c r="BK23" s="394"/>
      <c r="BL23" s="394"/>
      <c r="BM23" s="394"/>
      <c r="BN23" s="24"/>
      <c r="BO23" s="24"/>
      <c r="BP23" s="24"/>
      <c r="BQ23" s="24"/>
      <c r="BR23" s="24"/>
      <c r="BS23" s="24"/>
      <c r="BT23" s="24"/>
      <c r="BU23" s="24"/>
      <c r="BV23" s="24"/>
      <c r="BW23" s="24"/>
      <c r="BX23" s="24"/>
      <c r="BY23" s="24"/>
    </row>
    <row r="24" spans="1:77" ht="5.0999999999999996" customHeight="1">
      <c r="A24" s="8"/>
      <c r="B24" s="131"/>
      <c r="C24" s="132"/>
      <c r="D24" s="132"/>
      <c r="E24" s="132"/>
      <c r="F24" s="132"/>
      <c r="G24" s="132"/>
      <c r="H24" s="132"/>
      <c r="I24" s="132"/>
      <c r="J24" s="132"/>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7"/>
      <c r="AO24" s="8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24"/>
      <c r="BO24" s="24"/>
      <c r="BP24" s="24"/>
      <c r="BQ24" s="24"/>
      <c r="BR24" s="24"/>
      <c r="BS24" s="24"/>
      <c r="BT24" s="24"/>
      <c r="BU24" s="24"/>
      <c r="BV24" s="24"/>
      <c r="BW24" s="24"/>
      <c r="BX24" s="24"/>
      <c r="BY24" s="24"/>
    </row>
    <row r="25" spans="1:77" ht="81" customHeight="1">
      <c r="A25" s="8"/>
      <c r="B25" s="131"/>
      <c r="C25" s="134" t="s">
        <v>1</v>
      </c>
      <c r="D25" s="147" t="s">
        <v>1188</v>
      </c>
      <c r="E25" s="132"/>
      <c r="F25" s="132"/>
      <c r="G25" s="132"/>
      <c r="H25" s="132"/>
      <c r="I25" s="132"/>
      <c r="J25" s="132"/>
      <c r="K25" s="135"/>
      <c r="L25" s="135"/>
      <c r="M25" s="135"/>
      <c r="N25" s="135"/>
      <c r="O25" s="135"/>
      <c r="P25" s="135"/>
      <c r="Q25" s="553"/>
      <c r="R25" s="551"/>
      <c r="S25" s="551"/>
      <c r="T25" s="551"/>
      <c r="U25" s="551"/>
      <c r="V25" s="551"/>
      <c r="W25" s="551"/>
      <c r="X25" s="551"/>
      <c r="Y25" s="551"/>
      <c r="Z25" s="551"/>
      <c r="AA25" s="551"/>
      <c r="AB25" s="551"/>
      <c r="AC25" s="551"/>
      <c r="AD25" s="551"/>
      <c r="AE25" s="551"/>
      <c r="AF25" s="551"/>
      <c r="AG25" s="551"/>
      <c r="AH25" s="551"/>
      <c r="AI25" s="551"/>
      <c r="AJ25" s="552"/>
      <c r="AK25" s="135"/>
      <c r="AL25" s="135"/>
      <c r="AM25" s="135"/>
      <c r="AN25" s="137"/>
      <c r="AO25" s="84"/>
      <c r="AQ25" s="394"/>
      <c r="AR25" s="394"/>
      <c r="AS25" s="394"/>
      <c r="AT25" s="394"/>
      <c r="AU25" s="394"/>
      <c r="AV25" s="394"/>
      <c r="AW25" s="394"/>
      <c r="AX25" s="394"/>
      <c r="AY25" s="394"/>
      <c r="AZ25" s="394"/>
      <c r="BA25" s="394"/>
      <c r="BB25" s="394"/>
      <c r="BC25" s="394"/>
      <c r="BD25" s="394"/>
      <c r="BE25" s="394"/>
      <c r="BF25" s="394"/>
      <c r="BG25" s="394"/>
      <c r="BH25" s="394"/>
      <c r="BI25" s="394"/>
      <c r="BJ25" s="394"/>
      <c r="BK25" s="394"/>
      <c r="BL25" s="394"/>
      <c r="BM25" s="394"/>
      <c r="BN25" s="24"/>
      <c r="BO25" s="24"/>
      <c r="BP25" s="24"/>
      <c r="BQ25" s="24"/>
      <c r="BR25" s="24"/>
      <c r="BS25" s="24"/>
      <c r="BT25" s="24"/>
      <c r="BU25" s="24"/>
      <c r="BV25" s="24"/>
      <c r="BW25" s="24"/>
      <c r="BX25" s="24"/>
      <c r="BY25" s="24"/>
    </row>
    <row r="26" spans="1:77" ht="5.0999999999999996" customHeight="1">
      <c r="A26" s="8"/>
      <c r="B26" s="131"/>
      <c r="C26" s="132"/>
      <c r="D26" s="132"/>
      <c r="E26" s="132"/>
      <c r="F26" s="132"/>
      <c r="G26" s="132"/>
      <c r="H26" s="132"/>
      <c r="I26" s="132"/>
      <c r="J26" s="132"/>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7"/>
      <c r="AO26" s="112"/>
      <c r="AQ26" s="394"/>
      <c r="AR26" s="394"/>
      <c r="AS26" s="394"/>
      <c r="AT26" s="394"/>
      <c r="AU26" s="394"/>
      <c r="AV26" s="394"/>
      <c r="AW26" s="394"/>
      <c r="AX26" s="394"/>
      <c r="AY26" s="394"/>
      <c r="AZ26" s="394"/>
      <c r="BA26" s="394"/>
      <c r="BB26" s="394"/>
      <c r="BC26" s="394"/>
      <c r="BD26" s="394"/>
      <c r="BE26" s="394"/>
      <c r="BF26" s="394"/>
      <c r="BG26" s="394"/>
      <c r="BH26" s="394"/>
      <c r="BI26" s="394"/>
      <c r="BJ26" s="394"/>
      <c r="BK26" s="394"/>
      <c r="BL26" s="394"/>
      <c r="BM26" s="394"/>
      <c r="BN26" s="24"/>
      <c r="BO26" s="24"/>
      <c r="BP26" s="24"/>
      <c r="BQ26" s="24"/>
      <c r="BR26" s="24"/>
      <c r="BS26" s="24"/>
      <c r="BT26" s="24"/>
      <c r="BU26" s="24"/>
      <c r="BV26" s="24"/>
      <c r="BW26" s="24"/>
      <c r="BX26" s="24"/>
      <c r="BY26" s="24"/>
    </row>
    <row r="27" spans="1:77" ht="15" customHeight="1">
      <c r="A27" s="8"/>
      <c r="B27" s="131"/>
      <c r="C27" s="136" t="str">
        <f>IF(Governing_law=data!A2,"*","")</f>
        <v/>
      </c>
      <c r="D27" s="132" t="str">
        <f>IF(Governing_law=data!A2,"Use of the standardized prospectus template","")</f>
        <v/>
      </c>
      <c r="E27" s="132"/>
      <c r="F27" s="132"/>
      <c r="G27" s="132"/>
      <c r="H27" s="132"/>
      <c r="I27" s="132"/>
      <c r="J27" s="132"/>
      <c r="K27" s="135"/>
      <c r="L27" s="135"/>
      <c r="M27" s="135"/>
      <c r="N27" s="135"/>
      <c r="O27" s="135"/>
      <c r="P27" s="135"/>
      <c r="Q27" s="437"/>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7"/>
      <c r="AO27" s="112"/>
      <c r="AQ27" s="394"/>
      <c r="AR27" s="394"/>
      <c r="AS27" s="394"/>
      <c r="AT27" s="394"/>
      <c r="AU27" s="394"/>
      <c r="AV27" s="394"/>
      <c r="AW27" s="394"/>
      <c r="AX27" s="394"/>
      <c r="AY27" s="394"/>
      <c r="AZ27" s="394"/>
      <c r="BA27" s="394"/>
      <c r="BB27" s="394"/>
      <c r="BC27" s="394"/>
      <c r="BD27" s="394"/>
      <c r="BE27" s="394"/>
      <c r="BF27" s="394"/>
      <c r="BG27" s="394"/>
      <c r="BH27" s="394"/>
      <c r="BI27" s="394"/>
      <c r="BJ27" s="394"/>
      <c r="BK27" s="394"/>
      <c r="BL27" s="394"/>
      <c r="BM27" s="394"/>
      <c r="BN27" s="24"/>
      <c r="BO27" s="24"/>
      <c r="BP27" s="24"/>
      <c r="BQ27" s="24"/>
      <c r="BR27" s="24"/>
      <c r="BS27" s="24"/>
      <c r="BT27" s="24"/>
      <c r="BU27" s="24"/>
      <c r="BV27" s="24"/>
      <c r="BW27" s="24"/>
      <c r="BX27" s="24"/>
      <c r="BY27" s="24"/>
    </row>
    <row r="28" spans="1:77" ht="6.95" customHeight="1">
      <c r="A28" s="8"/>
      <c r="B28" s="131"/>
      <c r="C28" s="132"/>
      <c r="D28" s="132"/>
      <c r="E28" s="132"/>
      <c r="F28" s="132"/>
      <c r="G28" s="132"/>
      <c r="H28" s="132"/>
      <c r="I28" s="132"/>
      <c r="J28" s="132"/>
      <c r="K28" s="135"/>
      <c r="L28" s="135"/>
      <c r="M28" s="135"/>
      <c r="N28" s="135"/>
      <c r="O28" s="135"/>
      <c r="P28" s="135"/>
      <c r="Q28" s="50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7"/>
      <c r="AO28" s="84"/>
      <c r="BN28" s="24"/>
      <c r="BO28" s="24"/>
      <c r="BP28" s="24"/>
      <c r="BQ28" s="24"/>
      <c r="BR28" s="24"/>
      <c r="BS28" s="24"/>
      <c r="BT28" s="24"/>
      <c r="BU28" s="24"/>
      <c r="BV28" s="24"/>
      <c r="BW28" s="24"/>
      <c r="BX28" s="24"/>
      <c r="BY28" s="24"/>
    </row>
    <row r="29" spans="1:77" ht="15" customHeight="1">
      <c r="A29" s="8"/>
      <c r="B29" s="131"/>
      <c r="C29" s="134" t="s">
        <v>1</v>
      </c>
      <c r="D29" s="132" t="s">
        <v>1137</v>
      </c>
      <c r="E29" s="132"/>
      <c r="F29" s="132"/>
      <c r="G29" s="132"/>
      <c r="H29" s="132"/>
      <c r="I29" s="132"/>
      <c r="J29" s="132"/>
      <c r="K29" s="135"/>
      <c r="L29" s="135"/>
      <c r="M29" s="135"/>
      <c r="N29" s="135"/>
      <c r="O29" s="135"/>
      <c r="P29" s="135"/>
      <c r="Q29" s="536"/>
      <c r="R29" s="537"/>
      <c r="S29" s="537"/>
      <c r="T29" s="538"/>
      <c r="U29" s="135"/>
      <c r="V29" s="135"/>
      <c r="W29" s="135"/>
      <c r="X29" s="135"/>
      <c r="Y29" s="135"/>
      <c r="Z29" s="135"/>
      <c r="AA29" s="135"/>
      <c r="AB29" s="135"/>
      <c r="AC29" s="135"/>
      <c r="AD29" s="135"/>
      <c r="AE29" s="135"/>
      <c r="AF29" s="135"/>
      <c r="AG29" s="135"/>
      <c r="AH29" s="135"/>
      <c r="AI29" s="135"/>
      <c r="AJ29" s="135"/>
      <c r="AK29" s="135"/>
      <c r="AL29" s="135"/>
      <c r="AM29" s="135"/>
      <c r="AN29" s="137"/>
      <c r="AO29" s="84"/>
      <c r="BN29" s="24"/>
      <c r="BO29" s="24"/>
      <c r="BP29" s="24"/>
      <c r="BQ29" s="24"/>
      <c r="BR29" s="24"/>
      <c r="BS29" s="24"/>
      <c r="BT29" s="24"/>
      <c r="BU29" s="24"/>
      <c r="BV29" s="24"/>
      <c r="BW29" s="24"/>
      <c r="BX29" s="24"/>
      <c r="BY29" s="24"/>
    </row>
    <row r="30" spans="1:77" ht="5.0999999999999996" customHeight="1">
      <c r="A30" s="8"/>
      <c r="B30" s="131"/>
      <c r="C30" s="132"/>
      <c r="D30" s="132"/>
      <c r="E30" s="132"/>
      <c r="F30" s="132"/>
      <c r="G30" s="132"/>
      <c r="H30" s="132"/>
      <c r="I30" s="132"/>
      <c r="J30" s="132"/>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7"/>
      <c r="AO30" s="84"/>
    </row>
    <row r="31" spans="1:77" ht="15" customHeight="1">
      <c r="A31" s="8"/>
      <c r="B31" s="131"/>
      <c r="C31" s="134" t="s">
        <v>1</v>
      </c>
      <c r="D31" s="132" t="s">
        <v>14</v>
      </c>
      <c r="E31" s="132"/>
      <c r="F31" s="148"/>
      <c r="G31" s="148"/>
      <c r="H31" s="132"/>
      <c r="I31" s="132"/>
      <c r="J31" s="132"/>
      <c r="K31" s="135"/>
      <c r="L31" s="135"/>
      <c r="M31" s="135"/>
      <c r="N31" s="135"/>
      <c r="O31" s="135"/>
      <c r="P31" s="135"/>
      <c r="Q31" s="536"/>
      <c r="R31" s="537"/>
      <c r="S31" s="537"/>
      <c r="T31" s="537"/>
      <c r="U31" s="537"/>
      <c r="V31" s="537"/>
      <c r="W31" s="537"/>
      <c r="X31" s="537"/>
      <c r="Y31" s="538"/>
      <c r="Z31" s="135"/>
      <c r="AA31" s="135"/>
      <c r="AB31" s="135"/>
      <c r="AC31" s="135"/>
      <c r="AD31" s="135"/>
      <c r="AE31" s="135"/>
      <c r="AF31" s="135"/>
      <c r="AG31" s="135"/>
      <c r="AH31" s="135"/>
      <c r="AI31" s="135"/>
      <c r="AJ31" s="135"/>
      <c r="AK31" s="135"/>
      <c r="AL31" s="135"/>
      <c r="AM31" s="135"/>
      <c r="AN31" s="137"/>
      <c r="AO31" s="84"/>
    </row>
    <row r="32" spans="1:77" ht="5.0999999999999996" customHeight="1">
      <c r="A32" s="8"/>
      <c r="B32" s="131"/>
      <c r="C32" s="136"/>
      <c r="D32" s="132"/>
      <c r="E32" s="132"/>
      <c r="F32" s="132"/>
      <c r="G32" s="132"/>
      <c r="H32" s="132"/>
      <c r="I32" s="132"/>
      <c r="J32" s="132"/>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7"/>
      <c r="AO32" s="84"/>
    </row>
    <row r="33" spans="1:41" ht="15" customHeight="1">
      <c r="A33" s="8"/>
      <c r="B33" s="131"/>
      <c r="C33" s="136"/>
      <c r="D33" s="132" t="s">
        <v>188</v>
      </c>
      <c r="E33" s="132"/>
      <c r="F33" s="148"/>
      <c r="G33" s="148"/>
      <c r="H33" s="132"/>
      <c r="I33" s="132"/>
      <c r="J33" s="132"/>
      <c r="K33" s="135"/>
      <c r="L33" s="135"/>
      <c r="M33" s="135"/>
      <c r="N33" s="135"/>
      <c r="O33" s="135"/>
      <c r="P33" s="135"/>
      <c r="Q33" s="536"/>
      <c r="R33" s="537"/>
      <c r="S33" s="537"/>
      <c r="T33" s="537"/>
      <c r="U33" s="537"/>
      <c r="V33" s="537"/>
      <c r="W33" s="537"/>
      <c r="X33" s="537"/>
      <c r="Y33" s="538"/>
      <c r="Z33" s="135"/>
      <c r="AA33" s="135"/>
      <c r="AB33" s="565"/>
      <c r="AC33" s="566"/>
      <c r="AD33" s="566"/>
      <c r="AE33" s="566"/>
      <c r="AF33" s="566"/>
      <c r="AG33" s="566"/>
      <c r="AH33" s="566"/>
      <c r="AI33" s="566"/>
      <c r="AJ33" s="566"/>
      <c r="AK33" s="566"/>
      <c r="AL33" s="566"/>
      <c r="AM33" s="567"/>
      <c r="AN33" s="137"/>
      <c r="AO33" s="84"/>
    </row>
    <row r="34" spans="1:41" ht="15" customHeight="1">
      <c r="A34" s="8"/>
      <c r="B34" s="131"/>
      <c r="C34" s="132"/>
      <c r="D34" s="132"/>
      <c r="E34" s="132"/>
      <c r="F34" s="132"/>
      <c r="G34" s="132"/>
      <c r="H34" s="132"/>
      <c r="I34" s="132"/>
      <c r="J34" s="132"/>
      <c r="K34" s="135"/>
      <c r="L34" s="135"/>
      <c r="M34" s="135"/>
      <c r="N34" s="135"/>
      <c r="O34" s="135"/>
      <c r="P34" s="135"/>
      <c r="Q34" s="135"/>
      <c r="R34" s="135"/>
      <c r="S34" s="135"/>
      <c r="T34" s="135"/>
      <c r="U34" s="135"/>
      <c r="V34" s="135"/>
      <c r="W34" s="135"/>
      <c r="X34" s="135"/>
      <c r="Y34" s="135"/>
      <c r="Z34" s="135"/>
      <c r="AA34" s="135"/>
      <c r="AB34" s="568"/>
      <c r="AC34" s="569"/>
      <c r="AD34" s="569"/>
      <c r="AE34" s="569"/>
      <c r="AF34" s="569"/>
      <c r="AG34" s="569"/>
      <c r="AH34" s="569"/>
      <c r="AI34" s="569"/>
      <c r="AJ34" s="569"/>
      <c r="AK34" s="569"/>
      <c r="AL34" s="569"/>
      <c r="AM34" s="570"/>
      <c r="AN34" s="137"/>
      <c r="AO34" s="84"/>
    </row>
    <row r="35" spans="1:41" ht="6.95" customHeight="1">
      <c r="A35" s="8"/>
      <c r="B35" s="131"/>
      <c r="C35" s="132"/>
      <c r="D35" s="132"/>
      <c r="E35" s="132"/>
      <c r="F35" s="132"/>
      <c r="G35" s="132"/>
      <c r="H35" s="132"/>
      <c r="I35" s="132"/>
      <c r="J35" s="132"/>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7"/>
      <c r="AO35" s="507"/>
    </row>
    <row r="36" spans="1:41" ht="15" customHeight="1">
      <c r="A36" s="8"/>
      <c r="B36" s="131"/>
      <c r="C36" s="132"/>
      <c r="D36" s="132" t="s">
        <v>1389</v>
      </c>
      <c r="E36" s="132"/>
      <c r="F36" s="132"/>
      <c r="G36" s="132"/>
      <c r="H36" s="132"/>
      <c r="I36" s="132"/>
      <c r="J36" s="132"/>
      <c r="K36" s="135"/>
      <c r="L36" s="135"/>
      <c r="M36" s="135"/>
      <c r="N36" s="135"/>
      <c r="O36" s="135"/>
      <c r="P36" s="135"/>
      <c r="Q36" s="437"/>
      <c r="R36" s="135"/>
      <c r="S36" s="135"/>
      <c r="T36" s="135"/>
      <c r="U36" s="135"/>
      <c r="V36" s="135"/>
      <c r="W36" s="135" t="str">
        <f>IF(Q36=1,"In line with CSSF FAQ ?","")</f>
        <v/>
      </c>
      <c r="X36" s="135"/>
      <c r="Y36" s="135"/>
      <c r="Z36" s="135"/>
      <c r="AA36" s="135"/>
      <c r="AB36" s="135"/>
      <c r="AC36" s="135"/>
      <c r="AD36" s="135"/>
      <c r="AE36" s="135"/>
      <c r="AF36" s="437"/>
      <c r="AG36" s="135"/>
      <c r="AH36" s="135"/>
      <c r="AI36" s="135"/>
      <c r="AJ36" s="135"/>
      <c r="AK36" s="135"/>
      <c r="AL36" s="135"/>
      <c r="AM36" s="135"/>
      <c r="AN36" s="137"/>
      <c r="AO36" s="507"/>
    </row>
    <row r="37" spans="1:41" ht="15" customHeight="1">
      <c r="A37" s="8"/>
      <c r="B37" s="131"/>
      <c r="C37" s="132"/>
      <c r="D37" s="132" t="s">
        <v>1421</v>
      </c>
      <c r="E37" s="132"/>
      <c r="F37" s="132"/>
      <c r="G37" s="132"/>
      <c r="H37" s="132"/>
      <c r="I37" s="132"/>
      <c r="J37" s="132"/>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7"/>
      <c r="AO37" s="507"/>
    </row>
    <row r="38" spans="1:41" ht="15" customHeight="1">
      <c r="A38" s="8"/>
      <c r="B38" s="509"/>
      <c r="C38" s="510" t="str">
        <f>IF(Q36=1,"ð","")</f>
        <v/>
      </c>
      <c r="D38" s="579" t="str">
        <f>IF(Q36=1,HYPERLINK("https://www.cssf.lu/en/Document/cssf-faq-swing-pricing-mechanism/", "Refer to the CSSF FAQ"),HYPERLINK("https://www.cssf.lu/en/Document/cssf-faq-swing-pricing-mechanism/", "                                                  "))</f>
        <v xml:space="preserve">                                                  </v>
      </c>
      <c r="E38" s="579"/>
      <c r="F38" s="579"/>
      <c r="G38" s="579"/>
      <c r="H38" s="579"/>
      <c r="I38" s="579"/>
      <c r="J38" s="132"/>
      <c r="K38" s="135"/>
      <c r="L38" s="135"/>
      <c r="M38" s="135"/>
      <c r="N38" s="135"/>
      <c r="O38" s="508" t="str">
        <f>IF(AND(Q36=1,AF36&lt;&gt;1),"Please, explain","")</f>
        <v/>
      </c>
      <c r="P38" s="135"/>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137"/>
      <c r="AO38" s="507"/>
    </row>
    <row r="39" spans="1:41" ht="15" customHeight="1">
      <c r="A39" s="8"/>
      <c r="B39" s="131"/>
      <c r="C39" s="132"/>
      <c r="D39" s="132"/>
      <c r="E39" s="132"/>
      <c r="F39" s="132"/>
      <c r="G39" s="132"/>
      <c r="H39" s="132"/>
      <c r="I39" s="132"/>
      <c r="J39" s="132"/>
      <c r="K39" s="135"/>
      <c r="L39" s="135"/>
      <c r="M39" s="135"/>
      <c r="N39" s="135"/>
      <c r="O39" s="135"/>
      <c r="P39" s="135"/>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137"/>
      <c r="AO39" s="507"/>
    </row>
    <row r="40" spans="1:41" ht="6.95" customHeight="1">
      <c r="A40" s="8"/>
      <c r="B40" s="131"/>
      <c r="C40" s="132"/>
      <c r="D40" s="132"/>
      <c r="E40" s="132"/>
      <c r="F40" s="132"/>
      <c r="G40" s="132"/>
      <c r="H40" s="132"/>
      <c r="I40" s="132"/>
      <c r="J40" s="132"/>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7"/>
      <c r="AO40" s="507"/>
    </row>
    <row r="41" spans="1:41" ht="15" customHeight="1">
      <c r="A41" s="8"/>
      <c r="B41" s="131"/>
      <c r="C41" s="134" t="s">
        <v>1</v>
      </c>
      <c r="D41" s="132" t="s">
        <v>15</v>
      </c>
      <c r="E41" s="137"/>
      <c r="F41" s="132"/>
      <c r="G41" s="149"/>
      <c r="H41" s="132"/>
      <c r="I41" s="132"/>
      <c r="J41" s="132"/>
      <c r="K41" s="135"/>
      <c r="L41" s="135"/>
      <c r="M41" s="135"/>
      <c r="N41" s="135"/>
      <c r="O41" s="135"/>
      <c r="P41" s="135"/>
      <c r="Q41" s="560"/>
      <c r="R41" s="561"/>
      <c r="S41" s="561"/>
      <c r="T41" s="561"/>
      <c r="U41" s="562"/>
      <c r="V41" s="135"/>
      <c r="W41" s="167" t="s">
        <v>183</v>
      </c>
      <c r="X41" s="135"/>
      <c r="Y41" s="135"/>
      <c r="Z41" s="135"/>
      <c r="AA41" s="135"/>
      <c r="AB41" s="135"/>
      <c r="AC41" s="135"/>
      <c r="AD41" s="135"/>
      <c r="AE41" s="135"/>
      <c r="AF41" s="135"/>
      <c r="AG41" s="135"/>
      <c r="AH41" s="135"/>
      <c r="AI41" s="135"/>
      <c r="AJ41" s="135"/>
      <c r="AK41" s="135"/>
      <c r="AL41" s="135"/>
      <c r="AM41" s="135"/>
      <c r="AN41" s="137"/>
      <c r="AO41" s="84"/>
    </row>
    <row r="42" spans="1:41" ht="5.0999999999999996" customHeight="1">
      <c r="A42" s="8"/>
      <c r="B42" s="131"/>
      <c r="C42" s="136"/>
      <c r="D42" s="132"/>
      <c r="E42" s="132"/>
      <c r="F42" s="132"/>
      <c r="G42" s="132"/>
      <c r="H42" s="132"/>
      <c r="I42" s="132"/>
      <c r="J42" s="132"/>
      <c r="K42" s="135"/>
      <c r="L42" s="135"/>
      <c r="M42" s="135"/>
      <c r="N42" s="135"/>
      <c r="O42" s="135"/>
      <c r="P42" s="135"/>
      <c r="Q42" s="160"/>
      <c r="R42" s="160"/>
      <c r="S42" s="160"/>
      <c r="T42" s="160"/>
      <c r="U42" s="160"/>
      <c r="V42" s="160"/>
      <c r="W42" s="135"/>
      <c r="X42" s="135"/>
      <c r="Y42" s="135"/>
      <c r="Z42" s="135"/>
      <c r="AA42" s="135"/>
      <c r="AB42" s="135"/>
      <c r="AC42" s="135"/>
      <c r="AD42" s="135"/>
      <c r="AE42" s="135"/>
      <c r="AF42" s="135"/>
      <c r="AG42" s="135"/>
      <c r="AH42" s="135"/>
      <c r="AI42" s="135"/>
      <c r="AJ42" s="135"/>
      <c r="AK42" s="135"/>
      <c r="AL42" s="135"/>
      <c r="AM42" s="135"/>
      <c r="AN42" s="137"/>
      <c r="AO42" s="84"/>
    </row>
    <row r="43" spans="1:41" ht="15" customHeight="1">
      <c r="A43" s="8"/>
      <c r="B43" s="131"/>
      <c r="C43" s="134" t="s">
        <v>1</v>
      </c>
      <c r="D43" s="132" t="s">
        <v>637</v>
      </c>
      <c r="E43" s="132"/>
      <c r="F43" s="132"/>
      <c r="G43" s="132"/>
      <c r="H43" s="132"/>
      <c r="I43" s="132"/>
      <c r="J43" s="132"/>
      <c r="K43" s="135"/>
      <c r="L43" s="135"/>
      <c r="M43" s="135"/>
      <c r="N43" s="135"/>
      <c r="O43" s="135"/>
      <c r="P43" s="135"/>
      <c r="Q43" s="536"/>
      <c r="R43" s="537"/>
      <c r="S43" s="537"/>
      <c r="T43" s="537"/>
      <c r="U43" s="537"/>
      <c r="V43" s="537"/>
      <c r="W43" s="537"/>
      <c r="X43" s="537"/>
      <c r="Y43" s="537"/>
      <c r="Z43" s="537"/>
      <c r="AA43" s="538"/>
      <c r="AB43" s="140"/>
      <c r="AC43" s="140" t="s">
        <v>980</v>
      </c>
      <c r="AD43" s="140"/>
      <c r="AE43" s="140"/>
      <c r="AF43" s="140"/>
      <c r="AG43" s="140"/>
      <c r="AH43" s="140"/>
      <c r="AI43" s="140"/>
      <c r="AJ43" s="161"/>
      <c r="AK43" s="140"/>
      <c r="AL43" s="140"/>
      <c r="AM43" s="140"/>
      <c r="AN43" s="141"/>
      <c r="AO43" s="84"/>
    </row>
    <row r="44" spans="1:41" ht="5.0999999999999996" customHeight="1">
      <c r="A44" s="8"/>
      <c r="B44" s="131"/>
      <c r="C44" s="136"/>
      <c r="D44" s="132"/>
      <c r="E44" s="132"/>
      <c r="F44" s="132"/>
      <c r="G44" s="132"/>
      <c r="H44" s="132"/>
      <c r="I44" s="132"/>
      <c r="J44" s="132"/>
      <c r="K44" s="135"/>
      <c r="L44" s="135"/>
      <c r="M44" s="135"/>
      <c r="N44" s="135"/>
      <c r="O44" s="135"/>
      <c r="P44" s="135"/>
      <c r="Q44" s="160"/>
      <c r="R44" s="160"/>
      <c r="S44" s="160"/>
      <c r="T44" s="160"/>
      <c r="U44" s="160"/>
      <c r="V44" s="160"/>
      <c r="W44" s="160"/>
      <c r="X44" s="160"/>
      <c r="Y44" s="160"/>
      <c r="Z44" s="160"/>
      <c r="AA44" s="160"/>
      <c r="AB44" s="160"/>
      <c r="AC44" s="160"/>
      <c r="AD44" s="160"/>
      <c r="AE44" s="160"/>
      <c r="AF44" s="160"/>
      <c r="AG44" s="160"/>
      <c r="AH44" s="160"/>
      <c r="AI44" s="160"/>
      <c r="AJ44" s="160"/>
      <c r="AK44" s="135"/>
      <c r="AL44" s="135"/>
      <c r="AM44" s="135"/>
      <c r="AN44" s="137"/>
      <c r="AO44" s="84"/>
    </row>
    <row r="45" spans="1:41" ht="15" customHeight="1">
      <c r="A45" s="8"/>
      <c r="B45" s="131"/>
      <c r="C45" s="132"/>
      <c r="D45" s="150" t="s">
        <v>613</v>
      </c>
      <c r="E45" s="132"/>
      <c r="F45" s="149"/>
      <c r="G45" s="149"/>
      <c r="H45" s="132"/>
      <c r="I45" s="132"/>
      <c r="J45" s="132"/>
      <c r="K45" s="135"/>
      <c r="L45" s="135"/>
      <c r="M45" s="135"/>
      <c r="N45" s="135"/>
      <c r="O45" s="151"/>
      <c r="P45" s="135"/>
      <c r="Q45" s="337" t="s">
        <v>1015</v>
      </c>
      <c r="R45" s="135"/>
      <c r="S45" s="560"/>
      <c r="T45" s="561"/>
      <c r="U45" s="561"/>
      <c r="V45" s="561"/>
      <c r="W45" s="562"/>
      <c r="X45" s="135"/>
      <c r="Y45" s="167" t="s">
        <v>183</v>
      </c>
      <c r="Z45" s="135"/>
      <c r="AA45" s="135"/>
      <c r="AB45" s="159"/>
      <c r="AC45" s="135"/>
      <c r="AD45" s="135"/>
      <c r="AE45" s="135"/>
      <c r="AF45" s="135"/>
      <c r="AG45" s="135"/>
      <c r="AH45" s="135"/>
      <c r="AI45" s="135"/>
      <c r="AJ45" s="135"/>
      <c r="AK45" s="135"/>
      <c r="AL45" s="135"/>
      <c r="AM45" s="135"/>
      <c r="AN45" s="137"/>
      <c r="AO45" s="84"/>
    </row>
    <row r="46" spans="1:41" ht="5.0999999999999996" customHeight="1">
      <c r="A46" s="8"/>
      <c r="B46" s="131"/>
      <c r="C46" s="132"/>
      <c r="D46" s="150"/>
      <c r="E46" s="132"/>
      <c r="F46" s="149"/>
      <c r="G46" s="149"/>
      <c r="H46" s="132"/>
      <c r="I46" s="132"/>
      <c r="J46" s="132"/>
      <c r="K46" s="135"/>
      <c r="L46" s="135"/>
      <c r="M46" s="135"/>
      <c r="N46" s="135"/>
      <c r="O46" s="135"/>
      <c r="P46" s="135"/>
      <c r="Q46" s="338"/>
      <c r="R46" s="135"/>
      <c r="S46" s="135"/>
      <c r="T46" s="135"/>
      <c r="U46" s="135"/>
      <c r="V46" s="135"/>
      <c r="W46" s="135"/>
      <c r="X46" s="135"/>
      <c r="Y46" s="159"/>
      <c r="Z46" s="135"/>
      <c r="AA46" s="135"/>
      <c r="AB46" s="159"/>
      <c r="AC46" s="135"/>
      <c r="AD46" s="135"/>
      <c r="AE46" s="135"/>
      <c r="AF46" s="135"/>
      <c r="AG46" s="135"/>
      <c r="AH46" s="135"/>
      <c r="AI46" s="135"/>
      <c r="AJ46" s="135"/>
      <c r="AK46" s="135"/>
      <c r="AL46" s="135"/>
      <c r="AM46" s="135"/>
      <c r="AN46" s="137"/>
      <c r="AO46" s="84"/>
    </row>
    <row r="47" spans="1:41" ht="15" customHeight="1">
      <c r="A47" s="8"/>
      <c r="B47" s="131"/>
      <c r="C47" s="136"/>
      <c r="D47" s="150"/>
      <c r="E47" s="132"/>
      <c r="F47" s="149"/>
      <c r="G47" s="149"/>
      <c r="H47" s="132"/>
      <c r="I47" s="132"/>
      <c r="J47" s="132"/>
      <c r="K47" s="135"/>
      <c r="L47" s="135"/>
      <c r="M47" s="135"/>
      <c r="N47" s="135"/>
      <c r="O47" s="151"/>
      <c r="P47" s="135"/>
      <c r="Q47" s="337" t="s">
        <v>1016</v>
      </c>
      <c r="R47" s="135"/>
      <c r="S47" s="560"/>
      <c r="T47" s="561"/>
      <c r="U47" s="561"/>
      <c r="V47" s="561"/>
      <c r="W47" s="562"/>
      <c r="X47" s="135"/>
      <c r="Y47" s="167" t="s">
        <v>183</v>
      </c>
      <c r="Z47" s="135"/>
      <c r="AA47" s="135"/>
      <c r="AB47" s="159"/>
      <c r="AC47" s="135"/>
      <c r="AD47" s="135"/>
      <c r="AE47" s="135"/>
      <c r="AF47" s="135"/>
      <c r="AG47" s="135"/>
      <c r="AH47" s="135"/>
      <c r="AI47" s="135"/>
      <c r="AJ47" s="135"/>
      <c r="AK47" s="135"/>
      <c r="AL47" s="135"/>
      <c r="AM47" s="135"/>
      <c r="AN47" s="137"/>
      <c r="AO47" s="84"/>
    </row>
    <row r="48" spans="1:41" ht="5.0999999999999996" customHeight="1">
      <c r="A48" s="8"/>
      <c r="B48" s="131"/>
      <c r="C48" s="136"/>
      <c r="D48" s="150"/>
      <c r="E48" s="132"/>
      <c r="F48" s="149"/>
      <c r="G48" s="149"/>
      <c r="H48" s="132"/>
      <c r="I48" s="132"/>
      <c r="J48" s="132"/>
      <c r="K48" s="135"/>
      <c r="L48" s="135"/>
      <c r="M48" s="135"/>
      <c r="N48" s="135"/>
      <c r="O48" s="135"/>
      <c r="P48" s="135"/>
      <c r="Q48" s="135"/>
      <c r="R48" s="135"/>
      <c r="S48" s="135"/>
      <c r="T48" s="135"/>
      <c r="U48" s="135"/>
      <c r="V48" s="135"/>
      <c r="W48" s="135"/>
      <c r="X48" s="135"/>
      <c r="Y48" s="135"/>
      <c r="Z48" s="135"/>
      <c r="AA48" s="135"/>
      <c r="AB48" s="159"/>
      <c r="AC48" s="135"/>
      <c r="AD48" s="135"/>
      <c r="AE48" s="135"/>
      <c r="AF48" s="135"/>
      <c r="AG48" s="135"/>
      <c r="AH48" s="135"/>
      <c r="AI48" s="135"/>
      <c r="AJ48" s="135"/>
      <c r="AK48" s="135"/>
      <c r="AL48" s="135"/>
      <c r="AM48" s="135"/>
      <c r="AN48" s="137"/>
      <c r="AO48" s="84"/>
    </row>
    <row r="49" spans="1:41" ht="15" customHeight="1">
      <c r="A49" s="8"/>
      <c r="B49" s="131"/>
      <c r="C49" s="136"/>
      <c r="D49" s="152" t="s">
        <v>1363</v>
      </c>
      <c r="E49" s="132"/>
      <c r="F49" s="153"/>
      <c r="G49" s="149"/>
      <c r="H49" s="132"/>
      <c r="I49" s="132"/>
      <c r="J49" s="132"/>
      <c r="K49" s="135"/>
      <c r="L49" s="135"/>
      <c r="M49" s="135"/>
      <c r="N49" s="135"/>
      <c r="O49" s="135"/>
      <c r="P49" s="135"/>
      <c r="Q49" s="437"/>
      <c r="R49" s="135"/>
      <c r="S49" s="573"/>
      <c r="T49" s="573"/>
      <c r="U49" s="573"/>
      <c r="V49" s="573"/>
      <c r="W49" s="573"/>
      <c r="X49" s="135"/>
      <c r="Y49" s="162" t="s">
        <v>183</v>
      </c>
      <c r="Z49" s="135"/>
      <c r="AA49" s="135"/>
      <c r="AB49" s="135"/>
      <c r="AC49" s="135"/>
      <c r="AD49" s="135"/>
      <c r="AE49" s="135"/>
      <c r="AF49" s="135"/>
      <c r="AG49" s="135"/>
      <c r="AH49" s="135"/>
      <c r="AI49" s="135"/>
      <c r="AJ49" s="135"/>
      <c r="AK49" s="135"/>
      <c r="AL49" s="135"/>
      <c r="AM49" s="135"/>
      <c r="AN49" s="137"/>
      <c r="AO49" s="84"/>
    </row>
    <row r="50" spans="1:41" ht="5.0999999999999996" customHeight="1">
      <c r="A50" s="8"/>
      <c r="B50" s="131"/>
      <c r="C50" s="136"/>
      <c r="D50" s="132"/>
      <c r="E50" s="132"/>
      <c r="F50" s="132"/>
      <c r="G50" s="132"/>
      <c r="H50" s="132"/>
      <c r="I50" s="132"/>
      <c r="J50" s="132"/>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7"/>
      <c r="AO50" s="84"/>
    </row>
    <row r="51" spans="1:41" ht="15" customHeight="1">
      <c r="A51" s="8"/>
      <c r="B51" s="131"/>
      <c r="C51" s="132"/>
      <c r="D51" s="154" t="s">
        <v>1131</v>
      </c>
      <c r="E51" s="132"/>
      <c r="F51" s="132"/>
      <c r="G51" s="132"/>
      <c r="H51" s="132"/>
      <c r="I51" s="132"/>
      <c r="J51" s="132"/>
      <c r="K51" s="135"/>
      <c r="L51" s="135"/>
      <c r="M51" s="135"/>
      <c r="N51" s="135"/>
      <c r="O51" s="135"/>
      <c r="P51" s="135"/>
      <c r="Q51" s="437"/>
      <c r="R51" s="135" t="str">
        <f>IF(Q51=1,"Audit firm","")</f>
        <v/>
      </c>
      <c r="S51" s="135"/>
      <c r="T51" s="135"/>
      <c r="U51" s="564"/>
      <c r="V51" s="564"/>
      <c r="W51" s="564"/>
      <c r="X51" s="564"/>
      <c r="Y51" s="564"/>
      <c r="Z51" s="564"/>
      <c r="AA51" s="564"/>
      <c r="AB51" s="564"/>
      <c r="AC51" s="564"/>
      <c r="AD51" s="564"/>
      <c r="AE51" s="564"/>
      <c r="AF51" s="330" t="str">
        <f>IF(Q51=1,"Costs borne by contributor","")</f>
        <v/>
      </c>
      <c r="AG51" s="331"/>
      <c r="AH51" s="135"/>
      <c r="AI51" s="135"/>
      <c r="AJ51" s="135"/>
      <c r="AK51" s="135"/>
      <c r="AL51" s="135"/>
      <c r="AM51" s="438"/>
      <c r="AN51" s="137"/>
      <c r="AO51" s="84"/>
    </row>
    <row r="52" spans="1:41" ht="5.0999999999999996" customHeight="1">
      <c r="A52" s="8"/>
      <c r="B52" s="131"/>
      <c r="C52" s="132"/>
      <c r="D52" s="132"/>
      <c r="E52" s="132"/>
      <c r="F52" s="132"/>
      <c r="G52" s="132"/>
      <c r="H52" s="132"/>
      <c r="I52" s="132"/>
      <c r="J52" s="132"/>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7"/>
      <c r="AO52" s="84"/>
    </row>
    <row r="53" spans="1:41" ht="15" customHeight="1">
      <c r="A53" s="8"/>
      <c r="B53" s="131"/>
      <c r="C53" s="136"/>
      <c r="D53" s="132" t="s">
        <v>628</v>
      </c>
      <c r="E53" s="132"/>
      <c r="F53" s="132"/>
      <c r="G53" s="132"/>
      <c r="H53" s="132"/>
      <c r="I53" s="132"/>
      <c r="J53" s="132"/>
      <c r="K53" s="135"/>
      <c r="L53" s="135"/>
      <c r="M53" s="135"/>
      <c r="N53" s="135"/>
      <c r="O53" s="135"/>
      <c r="P53" s="135"/>
      <c r="Q53" s="437"/>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7"/>
      <c r="AO53" s="84"/>
    </row>
    <row r="54" spans="1:41" ht="5.0999999999999996" customHeight="1">
      <c r="A54" s="8"/>
      <c r="B54" s="131"/>
      <c r="C54" s="132"/>
      <c r="D54" s="132"/>
      <c r="E54" s="132"/>
      <c r="F54" s="132"/>
      <c r="G54" s="132"/>
      <c r="H54" s="132"/>
      <c r="I54" s="132"/>
      <c r="J54" s="132"/>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7"/>
      <c r="AO54" s="84"/>
    </row>
    <row r="55" spans="1:41" ht="15" customHeight="1">
      <c r="A55" s="8"/>
      <c r="B55" s="131"/>
      <c r="C55" s="132"/>
      <c r="D55" s="132" t="s">
        <v>1191</v>
      </c>
      <c r="E55" s="132"/>
      <c r="F55" s="132"/>
      <c r="G55" s="132"/>
      <c r="H55" s="132"/>
      <c r="I55" s="132"/>
      <c r="J55" s="132"/>
      <c r="K55" s="135"/>
      <c r="L55" s="135"/>
      <c r="M55" s="135"/>
      <c r="N55" s="135"/>
      <c r="O55" s="135"/>
      <c r="P55" s="135"/>
      <c r="Q55" s="437"/>
      <c r="R55" s="135"/>
      <c r="S55" s="337" t="s">
        <v>1233</v>
      </c>
      <c r="T55" s="135"/>
      <c r="U55" s="135"/>
      <c r="V55" s="135"/>
      <c r="W55" s="135"/>
      <c r="X55" s="135"/>
      <c r="Y55" s="578"/>
      <c r="Z55" s="578"/>
      <c r="AA55" s="578"/>
      <c r="AB55" s="135"/>
      <c r="AC55" s="135"/>
      <c r="AD55" s="135"/>
      <c r="AE55" s="135"/>
      <c r="AF55" s="437"/>
      <c r="AG55" s="135"/>
      <c r="AH55" s="337" t="s">
        <v>1234</v>
      </c>
      <c r="AI55" s="135"/>
      <c r="AJ55" s="135"/>
      <c r="AK55" s="135"/>
      <c r="AL55" s="135"/>
      <c r="AM55" s="135"/>
      <c r="AN55" s="137"/>
      <c r="AO55" s="84"/>
    </row>
    <row r="56" spans="1:41" ht="5.0999999999999996" customHeight="1">
      <c r="A56" s="8"/>
      <c r="B56" s="131"/>
      <c r="C56" s="132"/>
      <c r="D56" s="132"/>
      <c r="E56" s="132"/>
      <c r="F56" s="132"/>
      <c r="G56" s="132"/>
      <c r="H56" s="132"/>
      <c r="I56" s="132"/>
      <c r="J56" s="132"/>
      <c r="K56" s="135"/>
      <c r="L56" s="135"/>
      <c r="M56" s="135"/>
      <c r="N56" s="135"/>
      <c r="O56" s="135"/>
      <c r="P56" s="135"/>
      <c r="Q56" s="151"/>
      <c r="R56" s="151"/>
      <c r="S56" s="151"/>
      <c r="T56" s="151"/>
      <c r="U56" s="151"/>
      <c r="V56" s="151"/>
      <c r="W56" s="151"/>
      <c r="X56" s="151"/>
      <c r="Y56" s="151"/>
      <c r="Z56" s="135"/>
      <c r="AA56" s="151"/>
      <c r="AB56" s="135"/>
      <c r="AC56" s="135"/>
      <c r="AD56" s="135"/>
      <c r="AE56" s="135"/>
      <c r="AF56" s="135"/>
      <c r="AG56" s="151"/>
      <c r="AH56" s="151"/>
      <c r="AI56" s="151"/>
      <c r="AJ56" s="135"/>
      <c r="AK56" s="135"/>
      <c r="AL56" s="135"/>
      <c r="AM56" s="135"/>
      <c r="AN56" s="137"/>
      <c r="AO56" s="84"/>
    </row>
    <row r="57" spans="1:41" ht="15" customHeight="1">
      <c r="A57" s="8"/>
      <c r="B57" s="131"/>
      <c r="C57" s="132"/>
      <c r="D57" s="135" t="str">
        <f>IF(OR(Q55=1,AF55=1),1,"")</f>
        <v/>
      </c>
      <c r="E57" s="132"/>
      <c r="F57" s="139" t="s">
        <v>1422</v>
      </c>
      <c r="G57" s="132"/>
      <c r="H57" s="132"/>
      <c r="I57" s="132"/>
      <c r="J57" s="132"/>
      <c r="K57" s="135"/>
      <c r="L57" s="135"/>
      <c r="M57" s="135"/>
      <c r="N57" s="135"/>
      <c r="O57" s="135"/>
      <c r="P57" s="135"/>
      <c r="Q57" s="171"/>
      <c r="R57" s="151"/>
      <c r="S57" s="151"/>
      <c r="T57" s="151"/>
      <c r="U57" s="151"/>
      <c r="V57" s="151"/>
      <c r="W57" s="151"/>
      <c r="X57" s="151"/>
      <c r="Y57" s="151"/>
      <c r="Z57" s="135"/>
      <c r="AA57" s="151"/>
      <c r="AB57" s="171"/>
      <c r="AC57" s="135"/>
      <c r="AD57" s="135"/>
      <c r="AE57" s="135"/>
      <c r="AF57" s="135"/>
      <c r="AG57" s="151"/>
      <c r="AH57" s="151"/>
      <c r="AI57" s="151"/>
      <c r="AJ57" s="135"/>
      <c r="AK57" s="135"/>
      <c r="AL57" s="135"/>
      <c r="AM57" s="135"/>
      <c r="AN57" s="137"/>
      <c r="AO57" s="84"/>
    </row>
    <row r="58" spans="1:41" ht="15" customHeight="1">
      <c r="A58" s="8"/>
      <c r="B58" s="131"/>
      <c r="C58" s="132"/>
      <c r="D58" s="155"/>
      <c r="E58" s="132"/>
      <c r="F58" s="132"/>
      <c r="G58" s="132"/>
      <c r="H58" s="132"/>
      <c r="I58" s="132"/>
      <c r="J58" s="132"/>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7"/>
      <c r="AO58" s="84"/>
    </row>
    <row r="59" spans="1:41" ht="15" customHeight="1">
      <c r="A59" s="8"/>
      <c r="B59" s="131"/>
      <c r="C59" s="134" t="s">
        <v>1</v>
      </c>
      <c r="D59" s="132" t="s">
        <v>1303</v>
      </c>
      <c r="E59" s="137"/>
      <c r="F59" s="132"/>
      <c r="G59" s="132"/>
      <c r="H59" s="132"/>
      <c r="I59" s="132"/>
      <c r="J59" s="132"/>
      <c r="K59" s="135"/>
      <c r="L59" s="135"/>
      <c r="M59" s="135"/>
      <c r="N59" s="135"/>
      <c r="O59" s="135"/>
      <c r="P59" s="135"/>
      <c r="Q59" s="536"/>
      <c r="R59" s="537"/>
      <c r="S59" s="537"/>
      <c r="T59" s="537"/>
      <c r="U59" s="537"/>
      <c r="V59" s="537"/>
      <c r="W59" s="537"/>
      <c r="X59" s="537"/>
      <c r="Y59" s="537"/>
      <c r="Z59" s="537"/>
      <c r="AA59" s="537"/>
      <c r="AB59" s="537"/>
      <c r="AC59" s="537"/>
      <c r="AD59" s="537"/>
      <c r="AE59" s="537"/>
      <c r="AF59" s="537"/>
      <c r="AG59" s="537"/>
      <c r="AH59" s="537"/>
      <c r="AI59" s="537"/>
      <c r="AJ59" s="538"/>
      <c r="AK59" s="135"/>
      <c r="AL59" s="135"/>
      <c r="AM59" s="135"/>
      <c r="AN59" s="137"/>
      <c r="AO59" s="84"/>
    </row>
    <row r="60" spans="1:41" ht="5.0999999999999996" customHeight="1">
      <c r="A60" s="8"/>
      <c r="B60" s="131"/>
      <c r="C60" s="132"/>
      <c r="D60" s="546"/>
      <c r="E60" s="546"/>
      <c r="F60" s="546"/>
      <c r="G60" s="132"/>
      <c r="H60" s="132"/>
      <c r="I60" s="132"/>
      <c r="J60" s="132"/>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7"/>
      <c r="AO60" s="84"/>
    </row>
    <row r="61" spans="1:41" ht="15" customHeight="1">
      <c r="A61" s="8"/>
      <c r="B61" s="131"/>
      <c r="C61" s="132"/>
      <c r="D61" s="439" t="s">
        <v>1318</v>
      </c>
      <c r="E61" s="155"/>
      <c r="F61" s="155"/>
      <c r="G61" s="132"/>
      <c r="H61" s="429"/>
      <c r="I61" s="429"/>
      <c r="J61" s="429"/>
      <c r="K61" s="429"/>
      <c r="L61" s="429"/>
      <c r="M61" s="429"/>
      <c r="N61" s="429"/>
      <c r="O61" s="429"/>
      <c r="P61" s="429"/>
      <c r="Q61" s="586"/>
      <c r="R61" s="587"/>
      <c r="S61" s="587"/>
      <c r="T61" s="587"/>
      <c r="U61" s="587"/>
      <c r="V61" s="587"/>
      <c r="W61" s="587"/>
      <c r="X61" s="587"/>
      <c r="Y61" s="587"/>
      <c r="Z61" s="587"/>
      <c r="AA61" s="587"/>
      <c r="AB61" s="587"/>
      <c r="AC61" s="587"/>
      <c r="AD61" s="587"/>
      <c r="AE61" s="587"/>
      <c r="AF61" s="587"/>
      <c r="AG61" s="587"/>
      <c r="AH61" s="587"/>
      <c r="AI61" s="587"/>
      <c r="AJ61" s="588"/>
      <c r="AK61" s="135"/>
      <c r="AL61" s="135"/>
      <c r="AM61" s="135"/>
      <c r="AN61" s="137"/>
      <c r="AO61" s="393"/>
    </row>
    <row r="62" spans="1:41" ht="5.0999999999999996" customHeight="1">
      <c r="A62" s="8"/>
      <c r="B62" s="131"/>
      <c r="C62" s="132"/>
      <c r="D62" s="439"/>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135"/>
      <c r="AL62" s="135"/>
      <c r="AM62" s="135"/>
      <c r="AN62" s="137"/>
      <c r="AO62" s="430"/>
    </row>
    <row r="63" spans="1:41" ht="15" customHeight="1">
      <c r="A63" s="8"/>
      <c r="B63" s="131"/>
      <c r="C63" s="132"/>
      <c r="D63" s="439" t="s">
        <v>1319</v>
      </c>
      <c r="E63" s="429"/>
      <c r="F63" s="429"/>
      <c r="G63" s="132"/>
      <c r="H63" s="132"/>
      <c r="I63" s="132"/>
      <c r="J63" s="132"/>
      <c r="K63" s="132"/>
      <c r="L63" s="132"/>
      <c r="M63" s="132"/>
      <c r="N63" s="132"/>
      <c r="O63" s="132"/>
      <c r="P63" s="132"/>
      <c r="Q63" s="589"/>
      <c r="R63" s="590"/>
      <c r="S63" s="590"/>
      <c r="T63" s="590"/>
      <c r="U63" s="590"/>
      <c r="V63" s="590"/>
      <c r="W63" s="590"/>
      <c r="X63" s="590"/>
      <c r="Y63" s="590"/>
      <c r="Z63" s="591"/>
      <c r="AA63" s="132"/>
      <c r="AB63" s="132"/>
      <c r="AC63" s="132"/>
      <c r="AD63" s="132"/>
      <c r="AE63" s="132"/>
      <c r="AF63" s="132"/>
      <c r="AG63" s="132"/>
      <c r="AH63" s="132"/>
      <c r="AI63" s="132"/>
      <c r="AJ63" s="132"/>
      <c r="AK63" s="132"/>
      <c r="AL63" s="132"/>
      <c r="AM63" s="132"/>
      <c r="AN63" s="137"/>
      <c r="AO63" s="430"/>
    </row>
    <row r="64" spans="1:41" ht="5.0999999999999996" customHeight="1">
      <c r="A64" s="8"/>
      <c r="B64" s="131"/>
      <c r="C64" s="132"/>
      <c r="D64" s="408"/>
      <c r="E64" s="408"/>
      <c r="F64" s="408"/>
      <c r="G64" s="132"/>
      <c r="H64" s="132"/>
      <c r="I64" s="132"/>
      <c r="J64" s="132"/>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7"/>
      <c r="AO64" s="393"/>
    </row>
    <row r="65" spans="1:41" ht="15" customHeight="1">
      <c r="A65" s="8"/>
      <c r="B65" s="131"/>
      <c r="C65" s="156"/>
      <c r="D65" s="154" t="s">
        <v>1270</v>
      </c>
      <c r="E65" s="132"/>
      <c r="F65" s="132"/>
      <c r="G65" s="132"/>
      <c r="H65" s="132"/>
      <c r="I65" s="132"/>
      <c r="J65" s="132"/>
      <c r="K65" s="135"/>
      <c r="L65" s="135"/>
      <c r="M65" s="135"/>
      <c r="N65" s="135"/>
      <c r="O65" s="135"/>
      <c r="P65" s="135"/>
      <c r="Q65" s="536"/>
      <c r="R65" s="537"/>
      <c r="S65" s="537"/>
      <c r="T65" s="537"/>
      <c r="U65" s="537"/>
      <c r="V65" s="537"/>
      <c r="W65" s="537"/>
      <c r="X65" s="537"/>
      <c r="Y65" s="537"/>
      <c r="Z65" s="537"/>
      <c r="AA65" s="537"/>
      <c r="AB65" s="537"/>
      <c r="AC65" s="537"/>
      <c r="AD65" s="537"/>
      <c r="AE65" s="537"/>
      <c r="AF65" s="537"/>
      <c r="AG65" s="537"/>
      <c r="AH65" s="537"/>
      <c r="AI65" s="537"/>
      <c r="AJ65" s="538"/>
      <c r="AK65" s="135"/>
      <c r="AL65" s="135"/>
      <c r="AM65" s="135"/>
      <c r="AN65" s="137"/>
      <c r="AO65" s="84"/>
    </row>
    <row r="66" spans="1:41" ht="5.0999999999999996" customHeight="1">
      <c r="A66" s="8"/>
      <c r="B66" s="131"/>
      <c r="C66" s="132"/>
      <c r="D66" s="155"/>
      <c r="E66" s="132"/>
      <c r="F66" s="132"/>
      <c r="G66" s="132"/>
      <c r="H66" s="132"/>
      <c r="I66" s="132"/>
      <c r="J66" s="132"/>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40"/>
      <c r="AL66" s="140"/>
      <c r="AM66" s="140"/>
      <c r="AN66" s="141"/>
      <c r="AO66" s="84"/>
    </row>
    <row r="67" spans="1:41" ht="15" customHeight="1">
      <c r="A67" s="8"/>
      <c r="B67" s="131"/>
      <c r="C67" s="134" t="s">
        <v>1</v>
      </c>
      <c r="D67" s="132" t="s">
        <v>1279</v>
      </c>
      <c r="E67" s="137"/>
      <c r="F67" s="132"/>
      <c r="G67" s="132"/>
      <c r="H67" s="132"/>
      <c r="I67" s="132"/>
      <c r="J67" s="132"/>
      <c r="K67" s="135"/>
      <c r="L67" s="135"/>
      <c r="M67" s="135"/>
      <c r="N67" s="135"/>
      <c r="O67" s="135"/>
      <c r="P67" s="135"/>
      <c r="Q67" s="536"/>
      <c r="R67" s="537"/>
      <c r="S67" s="537"/>
      <c r="T67" s="537"/>
      <c r="U67" s="537"/>
      <c r="V67" s="537"/>
      <c r="W67" s="538"/>
      <c r="X67" s="135" t="str">
        <f>IF(Q67=data!A16,1,"")</f>
        <v/>
      </c>
      <c r="Y67" s="172" t="str">
        <f>IF(Q67=data!A16,"Please complete the Master section below","")</f>
        <v/>
      </c>
      <c r="Z67" s="135"/>
      <c r="AA67" s="135"/>
      <c r="AB67" s="135"/>
      <c r="AC67" s="135"/>
      <c r="AD67" s="135"/>
      <c r="AE67" s="135"/>
      <c r="AF67" s="135"/>
      <c r="AG67" s="135"/>
      <c r="AH67" s="135"/>
      <c r="AI67" s="135"/>
      <c r="AJ67" s="135"/>
      <c r="AK67" s="140"/>
      <c r="AL67" s="140"/>
      <c r="AM67" s="140"/>
      <c r="AN67" s="141"/>
      <c r="AO67" s="84"/>
    </row>
    <row r="68" spans="1:41" ht="5.0999999999999996" customHeight="1">
      <c r="A68" s="8"/>
      <c r="B68" s="157"/>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44"/>
      <c r="AL68" s="144"/>
      <c r="AM68" s="144"/>
      <c r="AN68" s="145"/>
      <c r="AO68" s="84"/>
    </row>
    <row r="69" spans="1:41" ht="5.0999999999999996" customHeight="1">
      <c r="A69" s="8"/>
      <c r="B69" s="8"/>
      <c r="C69" s="8"/>
      <c r="D69" s="8"/>
      <c r="E69" s="8"/>
      <c r="F69" s="8"/>
      <c r="G69" s="8"/>
      <c r="H69" s="8"/>
      <c r="I69" s="8"/>
      <c r="J69" s="8"/>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1" ht="15" customHeight="1">
      <c r="A70" s="8"/>
      <c r="B70" s="540" t="s">
        <v>650</v>
      </c>
      <c r="C70" s="541"/>
      <c r="D70" s="541"/>
      <c r="E70" s="542"/>
      <c r="F70" s="8"/>
      <c r="G70" s="8"/>
      <c r="H70" s="8"/>
      <c r="I70" s="8"/>
      <c r="J70" s="8"/>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row>
    <row r="71" spans="1:41" ht="15" customHeight="1">
      <c r="A71" s="8"/>
      <c r="B71" s="131"/>
      <c r="C71" s="132"/>
      <c r="D71" s="132"/>
      <c r="E71" s="132"/>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63"/>
      <c r="AO71" s="430"/>
    </row>
    <row r="72" spans="1:41" ht="15" customHeight="1">
      <c r="A72" s="8"/>
      <c r="B72" s="131"/>
      <c r="C72" s="134" t="s">
        <v>1</v>
      </c>
      <c r="D72" s="132" t="s">
        <v>1423</v>
      </c>
      <c r="E72" s="132"/>
      <c r="F72" s="134"/>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582"/>
      <c r="AM72" s="583"/>
      <c r="AN72" s="137"/>
      <c r="AO72" s="430"/>
    </row>
    <row r="73" spans="1:41" ht="15" customHeight="1">
      <c r="A73" s="8"/>
      <c r="B73" s="131"/>
      <c r="C73" s="134" t="str">
        <f>IF(AL72="Yes","*",IF(AL72="No","/!\",""))</f>
        <v/>
      </c>
      <c r="D73" s="154" t="str">
        <f>IF(AL72="Yes","Submission date","")</f>
        <v/>
      </c>
      <c r="E73" s="132"/>
      <c r="F73" s="132"/>
      <c r="G73" s="132"/>
      <c r="H73" s="132"/>
      <c r="I73" s="132"/>
      <c r="J73" s="132"/>
      <c r="K73" s="132"/>
      <c r="L73" s="584"/>
      <c r="M73" s="585"/>
      <c r="N73" s="585"/>
      <c r="O73" s="585"/>
      <c r="P73" s="585"/>
      <c r="Q73" s="585"/>
      <c r="R73" s="132"/>
      <c r="S73" s="167" t="str">
        <f>IF(AL72="Yes","(dd/mm/yyyy)","")</f>
        <v/>
      </c>
      <c r="T73" s="132"/>
      <c r="U73" s="132"/>
      <c r="V73" s="132"/>
      <c r="W73" s="132"/>
      <c r="X73" s="132"/>
      <c r="Y73" s="132"/>
      <c r="Z73" s="132"/>
      <c r="AA73" s="132"/>
      <c r="AB73" s="132"/>
      <c r="AC73" s="132"/>
      <c r="AD73" s="132"/>
      <c r="AE73" s="132"/>
      <c r="AF73" s="132"/>
      <c r="AG73" s="132"/>
      <c r="AH73" s="132"/>
      <c r="AI73" s="132"/>
      <c r="AJ73" s="132"/>
      <c r="AK73" s="132"/>
      <c r="AL73" s="132"/>
      <c r="AM73" s="132"/>
      <c r="AN73" s="137"/>
      <c r="AO73" s="430"/>
    </row>
    <row r="74" spans="1:41" ht="15" customHeight="1">
      <c r="A74" s="8"/>
      <c r="B74" s="131"/>
      <c r="C74" s="434" t="str">
        <f>IF(AL72="No","The AML/CFT Market Entry Form covering the umbrella (including information regarding the additional sub-fund(s)) has to be submitted to the CSSF via eDesk","")</f>
        <v/>
      </c>
      <c r="D74" s="146"/>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7"/>
      <c r="AO74" s="430"/>
    </row>
    <row r="75" spans="1:41" ht="5.0999999999999996" customHeight="1">
      <c r="A75" s="8"/>
      <c r="B75" s="131"/>
      <c r="C75" s="134"/>
      <c r="D75" s="146"/>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7"/>
      <c r="AO75" s="430"/>
    </row>
    <row r="76" spans="1:41" ht="15" customHeight="1">
      <c r="A76" s="8"/>
      <c r="B76" s="131"/>
      <c r="C76" s="134" t="str">
        <f>IF(AL72="Yes","*","")</f>
        <v/>
      </c>
      <c r="D76" s="132" t="str">
        <f>IF(AL72="Yes","Indicate if at least one of the following events is triggered by the new sub-fund(s)","")</f>
        <v/>
      </c>
      <c r="E76" s="132"/>
      <c r="F76" s="132"/>
      <c r="G76" s="132"/>
      <c r="H76" s="132"/>
      <c r="I76" s="132"/>
      <c r="J76" s="132"/>
      <c r="K76" s="132"/>
      <c r="L76" s="132"/>
      <c r="M76" s="132"/>
      <c r="N76" s="132"/>
      <c r="O76" s="132"/>
      <c r="P76" s="132"/>
      <c r="Q76" s="132"/>
      <c r="R76" s="132"/>
      <c r="S76" s="436"/>
      <c r="T76" s="436"/>
      <c r="U76" s="436"/>
      <c r="V76" s="436"/>
      <c r="W76" s="436"/>
      <c r="X76" s="132"/>
      <c r="Y76" s="167"/>
      <c r="Z76" s="132"/>
      <c r="AA76" s="132"/>
      <c r="AB76" s="132"/>
      <c r="AC76" s="132"/>
      <c r="AD76" s="132"/>
      <c r="AE76" s="132"/>
      <c r="AF76" s="132"/>
      <c r="AG76" s="132"/>
      <c r="AH76" s="132"/>
      <c r="AI76" s="132"/>
      <c r="AJ76" s="132"/>
      <c r="AK76" s="132"/>
      <c r="AL76" s="535">
        <f>D77+Q77+D78+Q78</f>
        <v>0</v>
      </c>
      <c r="AM76" s="176"/>
      <c r="AN76" s="137"/>
      <c r="AO76" s="430"/>
    </row>
    <row r="77" spans="1:41" ht="15" customHeight="1">
      <c r="A77" s="8"/>
      <c r="B77" s="131"/>
      <c r="C77" s="134"/>
      <c r="D77" s="427"/>
      <c r="E77" s="533" t="s">
        <v>1478</v>
      </c>
      <c r="F77" s="132"/>
      <c r="G77" s="132"/>
      <c r="H77" s="132"/>
      <c r="I77" s="132"/>
      <c r="J77" s="132"/>
      <c r="K77" s="132"/>
      <c r="L77" s="132"/>
      <c r="M77" s="132"/>
      <c r="N77" s="132"/>
      <c r="O77" s="132"/>
      <c r="P77" s="132"/>
      <c r="Q77" s="427"/>
      <c r="R77" s="533" t="s">
        <v>1480</v>
      </c>
      <c r="S77" s="436"/>
      <c r="T77" s="436"/>
      <c r="U77" s="436"/>
      <c r="V77" s="436"/>
      <c r="W77" s="436"/>
      <c r="X77" s="132"/>
      <c r="Y77" s="167"/>
      <c r="Z77" s="132"/>
      <c r="AA77" s="132"/>
      <c r="AB77" s="132"/>
      <c r="AC77" s="132"/>
      <c r="AD77" s="132"/>
      <c r="AE77" s="132"/>
      <c r="AF77" s="132"/>
      <c r="AG77" s="132"/>
      <c r="AH77" s="132"/>
      <c r="AI77" s="132"/>
      <c r="AJ77" s="132"/>
      <c r="AK77" s="132"/>
      <c r="AL77" s="132"/>
      <c r="AM77" s="132"/>
      <c r="AN77" s="137"/>
      <c r="AO77" s="430"/>
    </row>
    <row r="78" spans="1:41" ht="15" customHeight="1">
      <c r="A78" s="8"/>
      <c r="B78" s="131"/>
      <c r="C78" s="435" t="str">
        <f>IF(AL76="Yes","/!\","")</f>
        <v/>
      </c>
      <c r="D78" s="427"/>
      <c r="E78" s="533" t="s">
        <v>1479</v>
      </c>
      <c r="F78" s="132"/>
      <c r="G78" s="132"/>
      <c r="H78" s="132"/>
      <c r="I78" s="132"/>
      <c r="J78" s="132"/>
      <c r="K78" s="132"/>
      <c r="L78" s="132"/>
      <c r="M78" s="132"/>
      <c r="N78" s="132"/>
      <c r="O78" s="132"/>
      <c r="P78" s="132"/>
      <c r="Q78" s="427"/>
      <c r="R78" s="533" t="s">
        <v>1481</v>
      </c>
      <c r="S78" s="436"/>
      <c r="T78" s="436"/>
      <c r="U78" s="436"/>
      <c r="V78" s="436"/>
      <c r="W78" s="436"/>
      <c r="X78" s="132"/>
      <c r="Y78" s="167"/>
      <c r="Z78" s="132"/>
      <c r="AA78" s="132"/>
      <c r="AB78" s="132"/>
      <c r="AC78" s="132"/>
      <c r="AD78" s="132"/>
      <c r="AE78" s="132"/>
      <c r="AF78" s="132"/>
      <c r="AG78" s="132"/>
      <c r="AH78" s="132"/>
      <c r="AI78" s="132"/>
      <c r="AJ78" s="132"/>
      <c r="AK78" s="132"/>
      <c r="AL78" s="132"/>
      <c r="AM78" s="132"/>
      <c r="AN78" s="137"/>
      <c r="AO78" s="430"/>
    </row>
    <row r="79" spans="1:41" ht="15" customHeight="1">
      <c r="A79" s="8"/>
      <c r="B79" s="534" t="str">
        <f>IF(AL76&gt;0,"/!\","")</f>
        <v/>
      </c>
      <c r="C79" s="434" t="str">
        <f>IF(AL76&gt;0,"The up-to-date AML/CFT Market Entry Form (including information regarding the additional sub-fund(s)) has to be submitted to the CSSF via eDesk","")</f>
        <v/>
      </c>
      <c r="D79" s="132"/>
      <c r="E79" s="132"/>
      <c r="F79" s="132"/>
      <c r="G79" s="132"/>
      <c r="H79" s="132"/>
      <c r="I79" s="132"/>
      <c r="J79" s="132"/>
      <c r="K79" s="132"/>
      <c r="L79" s="132"/>
      <c r="M79" s="132"/>
      <c r="N79" s="132"/>
      <c r="O79" s="132"/>
      <c r="P79" s="132"/>
      <c r="Q79" s="132"/>
      <c r="R79" s="132"/>
      <c r="S79" s="436"/>
      <c r="T79" s="436"/>
      <c r="U79" s="436"/>
      <c r="V79" s="436"/>
      <c r="W79" s="436"/>
      <c r="X79" s="132"/>
      <c r="Y79" s="167"/>
      <c r="Z79" s="132"/>
      <c r="AA79" s="132"/>
      <c r="AB79" s="132"/>
      <c r="AC79" s="132"/>
      <c r="AD79" s="132"/>
      <c r="AE79" s="132"/>
      <c r="AF79" s="132"/>
      <c r="AG79" s="132"/>
      <c r="AH79" s="132"/>
      <c r="AI79" s="132"/>
      <c r="AJ79" s="132"/>
      <c r="AK79" s="132"/>
      <c r="AL79" s="132"/>
      <c r="AM79" s="132"/>
      <c r="AN79" s="137"/>
      <c r="AO79" s="430"/>
    </row>
    <row r="80" spans="1:41" ht="5.0999999999999996" customHeight="1">
      <c r="A80" s="8"/>
      <c r="B80" s="157"/>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64"/>
      <c r="AO80" s="430"/>
    </row>
    <row r="81" spans="1:41" ht="5.0999999999999996" customHeight="1">
      <c r="A81" s="8"/>
      <c r="B81" s="8"/>
      <c r="C81" s="8"/>
      <c r="D81" s="8"/>
      <c r="E81" s="8"/>
      <c r="F81" s="8"/>
      <c r="G81" s="8"/>
      <c r="H81" s="8"/>
      <c r="I81" s="8"/>
      <c r="J81" s="8"/>
      <c r="K81" s="8"/>
      <c r="L81" s="8"/>
      <c r="M81" s="8"/>
      <c r="N81" s="8"/>
      <c r="O81" s="8"/>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ht="15.75">
      <c r="A82" s="8"/>
      <c r="B82" s="540" t="s">
        <v>648</v>
      </c>
      <c r="C82" s="541"/>
      <c r="D82" s="541"/>
      <c r="E82" s="542"/>
      <c r="F82" s="7"/>
      <c r="G82" s="8"/>
      <c r="H82" s="275" t="str">
        <f>IF(Q67="Feeder","You have chosen 'Feeder' option, please provide the following information about the Master","")</f>
        <v/>
      </c>
      <c r="I82" s="8"/>
      <c r="J82" s="8"/>
      <c r="K82" s="8"/>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ht="5.0999999999999996" customHeight="1">
      <c r="A83" s="8"/>
      <c r="B83" s="131"/>
      <c r="C83" s="132"/>
      <c r="D83" s="132"/>
      <c r="E83" s="132"/>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63"/>
      <c r="AO83" s="84"/>
    </row>
    <row r="84" spans="1:41" ht="15" customHeight="1">
      <c r="A84" s="8"/>
      <c r="B84" s="131"/>
      <c r="C84" s="134" t="s">
        <v>1</v>
      </c>
      <c r="D84" s="132" t="s">
        <v>12</v>
      </c>
      <c r="E84" s="132"/>
      <c r="F84" s="132"/>
      <c r="G84" s="132"/>
      <c r="H84" s="132"/>
      <c r="I84" s="132"/>
      <c r="J84" s="132"/>
      <c r="K84" s="132"/>
      <c r="L84" s="132"/>
      <c r="M84" s="132"/>
      <c r="N84" s="132"/>
      <c r="O84" s="132"/>
      <c r="P84" s="132"/>
      <c r="Q84" s="536"/>
      <c r="R84" s="537"/>
      <c r="S84" s="537"/>
      <c r="T84" s="537"/>
      <c r="U84" s="537"/>
      <c r="V84" s="537"/>
      <c r="W84" s="537"/>
      <c r="X84" s="537"/>
      <c r="Y84" s="537"/>
      <c r="Z84" s="537"/>
      <c r="AA84" s="537"/>
      <c r="AB84" s="537"/>
      <c r="AC84" s="537"/>
      <c r="AD84" s="537"/>
      <c r="AE84" s="537"/>
      <c r="AF84" s="537"/>
      <c r="AG84" s="537"/>
      <c r="AH84" s="537"/>
      <c r="AI84" s="537"/>
      <c r="AJ84" s="537"/>
      <c r="AK84" s="537"/>
      <c r="AL84" s="538"/>
      <c r="AM84" s="132"/>
      <c r="AN84" s="137"/>
      <c r="AO84" s="84"/>
    </row>
    <row r="85" spans="1:41" ht="4.9000000000000004" customHeight="1">
      <c r="A85" s="8"/>
      <c r="B85" s="131"/>
      <c r="C85" s="134"/>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7"/>
      <c r="AO85" s="125"/>
    </row>
    <row r="86" spans="1:41" ht="15" customHeight="1">
      <c r="A86" s="8"/>
      <c r="B86" s="131"/>
      <c r="C86" s="134"/>
      <c r="D86" s="132" t="s">
        <v>1236</v>
      </c>
      <c r="E86" s="132"/>
      <c r="F86" s="132"/>
      <c r="G86" s="132"/>
      <c r="H86" s="132"/>
      <c r="I86" s="132"/>
      <c r="J86" s="132"/>
      <c r="K86" s="132"/>
      <c r="L86" s="132"/>
      <c r="M86" s="132"/>
      <c r="N86" s="132"/>
      <c r="O86" s="132"/>
      <c r="P86" s="132"/>
      <c r="Q86" s="536"/>
      <c r="R86" s="537"/>
      <c r="S86" s="537"/>
      <c r="T86" s="537"/>
      <c r="U86" s="537"/>
      <c r="V86" s="537"/>
      <c r="W86" s="537"/>
      <c r="X86" s="537"/>
      <c r="Y86" s="537"/>
      <c r="Z86" s="537"/>
      <c r="AA86" s="537"/>
      <c r="AB86" s="537"/>
      <c r="AC86" s="537"/>
      <c r="AD86" s="537"/>
      <c r="AE86" s="537"/>
      <c r="AF86" s="537"/>
      <c r="AG86" s="537"/>
      <c r="AH86" s="537"/>
      <c r="AI86" s="537"/>
      <c r="AJ86" s="537"/>
      <c r="AK86" s="537"/>
      <c r="AL86" s="538"/>
      <c r="AM86" s="132"/>
      <c r="AN86" s="137"/>
      <c r="AO86" s="125"/>
    </row>
    <row r="87" spans="1:41" ht="5.0999999999999996" customHeight="1">
      <c r="A87" s="8"/>
      <c r="B87" s="131"/>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7"/>
      <c r="AO87" s="84"/>
    </row>
    <row r="88" spans="1:41" ht="15" customHeight="1">
      <c r="A88" s="8"/>
      <c r="B88" s="131"/>
      <c r="C88" s="134" t="s">
        <v>1</v>
      </c>
      <c r="D88" s="132" t="s">
        <v>396</v>
      </c>
      <c r="E88" s="132"/>
      <c r="F88" s="132"/>
      <c r="G88" s="132"/>
      <c r="H88" s="132"/>
      <c r="I88" s="132"/>
      <c r="J88" s="132"/>
      <c r="K88" s="132"/>
      <c r="L88" s="132"/>
      <c r="M88" s="132"/>
      <c r="N88" s="132"/>
      <c r="O88" s="132"/>
      <c r="P88" s="132"/>
      <c r="Q88" s="536"/>
      <c r="R88" s="537"/>
      <c r="S88" s="537"/>
      <c r="T88" s="537"/>
      <c r="U88" s="537"/>
      <c r="V88" s="537"/>
      <c r="W88" s="537"/>
      <c r="X88" s="537"/>
      <c r="Y88" s="537"/>
      <c r="Z88" s="537"/>
      <c r="AA88" s="537"/>
      <c r="AB88" s="537"/>
      <c r="AC88" s="537"/>
      <c r="AD88" s="537"/>
      <c r="AE88" s="537"/>
      <c r="AF88" s="537"/>
      <c r="AG88" s="537"/>
      <c r="AH88" s="537"/>
      <c r="AI88" s="537"/>
      <c r="AJ88" s="537"/>
      <c r="AK88" s="537"/>
      <c r="AL88" s="538"/>
      <c r="AM88" s="132"/>
      <c r="AN88" s="137"/>
      <c r="AO88" s="106"/>
    </row>
    <row r="89" spans="1:41" ht="5.0999999999999996" customHeight="1">
      <c r="A89" s="8"/>
      <c r="B89" s="131"/>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7"/>
      <c r="AO89" s="106"/>
    </row>
    <row r="90" spans="1:41">
      <c r="A90" s="8"/>
      <c r="B90" s="131"/>
      <c r="C90" s="134" t="s">
        <v>1</v>
      </c>
      <c r="D90" s="132" t="s">
        <v>969</v>
      </c>
      <c r="E90" s="132"/>
      <c r="F90" s="132"/>
      <c r="G90" s="132"/>
      <c r="H90" s="132"/>
      <c r="I90" s="132"/>
      <c r="J90" s="132"/>
      <c r="K90" s="132"/>
      <c r="L90" s="132"/>
      <c r="M90" s="132"/>
      <c r="N90" s="132"/>
      <c r="O90" s="132"/>
      <c r="P90" s="132"/>
      <c r="Q90" s="536"/>
      <c r="R90" s="537"/>
      <c r="S90" s="537"/>
      <c r="T90" s="537"/>
      <c r="U90" s="537"/>
      <c r="V90" s="537"/>
      <c r="W90" s="537"/>
      <c r="X90" s="537"/>
      <c r="Y90" s="537"/>
      <c r="Z90" s="537"/>
      <c r="AA90" s="537"/>
      <c r="AB90" s="537"/>
      <c r="AC90" s="537"/>
      <c r="AD90" s="537"/>
      <c r="AE90" s="537"/>
      <c r="AF90" s="537"/>
      <c r="AG90" s="537"/>
      <c r="AH90" s="537"/>
      <c r="AI90" s="537"/>
      <c r="AJ90" s="537"/>
      <c r="AK90" s="537"/>
      <c r="AL90" s="538"/>
      <c r="AM90" s="132"/>
      <c r="AN90" s="137"/>
      <c r="AO90" s="106"/>
    </row>
    <row r="91" spans="1:41" ht="5.0999999999999996" customHeight="1">
      <c r="A91" s="8"/>
      <c r="B91" s="131"/>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7"/>
      <c r="AO91" s="106"/>
    </row>
    <row r="92" spans="1:41">
      <c r="A92" s="8"/>
      <c r="B92" s="131"/>
      <c r="C92" s="134" t="s">
        <v>1</v>
      </c>
      <c r="D92" s="132" t="s">
        <v>190</v>
      </c>
      <c r="E92" s="132"/>
      <c r="F92" s="132"/>
      <c r="G92" s="132"/>
      <c r="H92" s="132"/>
      <c r="I92" s="132"/>
      <c r="J92" s="132"/>
      <c r="K92" s="132"/>
      <c r="L92" s="132"/>
      <c r="M92" s="132"/>
      <c r="N92" s="132"/>
      <c r="O92" s="132"/>
      <c r="P92" s="132"/>
      <c r="Q92" s="536"/>
      <c r="R92" s="537"/>
      <c r="S92" s="537"/>
      <c r="T92" s="537"/>
      <c r="U92" s="537"/>
      <c r="V92" s="537"/>
      <c r="W92" s="537"/>
      <c r="X92" s="537"/>
      <c r="Y92" s="537"/>
      <c r="Z92" s="537"/>
      <c r="AA92" s="537"/>
      <c r="AB92" s="537"/>
      <c r="AC92" s="537"/>
      <c r="AD92" s="537"/>
      <c r="AE92" s="537"/>
      <c r="AF92" s="537"/>
      <c r="AG92" s="537"/>
      <c r="AH92" s="537"/>
      <c r="AI92" s="537"/>
      <c r="AJ92" s="537"/>
      <c r="AK92" s="537"/>
      <c r="AL92" s="538"/>
      <c r="AM92" s="132"/>
      <c r="AN92" s="137"/>
      <c r="AO92" s="84"/>
    </row>
    <row r="93" spans="1:41" ht="5.0999999999999996" customHeight="1">
      <c r="A93" s="8"/>
      <c r="B93" s="131"/>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7"/>
      <c r="AO93" s="84"/>
    </row>
    <row r="94" spans="1:41">
      <c r="A94" s="8"/>
      <c r="B94" s="131"/>
      <c r="C94" s="134" t="s">
        <v>1</v>
      </c>
      <c r="D94" s="132" t="str">
        <f>IF(Q9&lt;&gt;"UCI Part I Law 17.12.2010","If regulated, name of competent authority","Competent authority")</f>
        <v>If regulated, name of competent authority</v>
      </c>
      <c r="E94" s="132"/>
      <c r="F94" s="132"/>
      <c r="G94" s="132"/>
      <c r="H94" s="132"/>
      <c r="I94" s="132"/>
      <c r="J94" s="132"/>
      <c r="K94" s="132"/>
      <c r="L94" s="132"/>
      <c r="M94" s="132"/>
      <c r="N94" s="132"/>
      <c r="O94" s="132"/>
      <c r="P94" s="132"/>
      <c r="Q94" s="536"/>
      <c r="R94" s="537"/>
      <c r="S94" s="537"/>
      <c r="T94" s="537"/>
      <c r="U94" s="537"/>
      <c r="V94" s="537"/>
      <c r="W94" s="537"/>
      <c r="X94" s="537"/>
      <c r="Y94" s="537"/>
      <c r="Z94" s="537"/>
      <c r="AA94" s="537"/>
      <c r="AB94" s="537"/>
      <c r="AC94" s="537"/>
      <c r="AD94" s="537"/>
      <c r="AE94" s="537"/>
      <c r="AF94" s="537"/>
      <c r="AG94" s="537"/>
      <c r="AH94" s="537"/>
      <c r="AI94" s="537"/>
      <c r="AJ94" s="537"/>
      <c r="AK94" s="537"/>
      <c r="AL94" s="538"/>
      <c r="AM94" s="132"/>
      <c r="AN94" s="137"/>
      <c r="AO94" s="84"/>
    </row>
    <row r="95" spans="1:41" ht="5.0999999999999996" customHeight="1">
      <c r="A95" s="8"/>
      <c r="B95" s="131"/>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7"/>
      <c r="AO95" s="84"/>
    </row>
    <row r="96" spans="1:41">
      <c r="A96" s="8"/>
      <c r="B96" s="131"/>
      <c r="C96" s="134" t="s">
        <v>1</v>
      </c>
      <c r="D96" s="132" t="s">
        <v>647</v>
      </c>
      <c r="E96" s="132"/>
      <c r="F96" s="132"/>
      <c r="G96" s="132"/>
      <c r="H96" s="132"/>
      <c r="I96" s="132"/>
      <c r="J96" s="132"/>
      <c r="K96" s="132"/>
      <c r="L96" s="132"/>
      <c r="M96" s="132"/>
      <c r="N96" s="132"/>
      <c r="O96" s="132"/>
      <c r="P96" s="132"/>
      <c r="Q96" s="536"/>
      <c r="R96" s="537"/>
      <c r="S96" s="537"/>
      <c r="T96" s="537"/>
      <c r="U96" s="537"/>
      <c r="V96" s="537"/>
      <c r="W96" s="537"/>
      <c r="X96" s="537"/>
      <c r="Y96" s="537"/>
      <c r="Z96" s="537"/>
      <c r="AA96" s="537"/>
      <c r="AB96" s="537"/>
      <c r="AC96" s="537"/>
      <c r="AD96" s="537"/>
      <c r="AE96" s="537"/>
      <c r="AF96" s="537"/>
      <c r="AG96" s="537"/>
      <c r="AH96" s="537"/>
      <c r="AI96" s="537"/>
      <c r="AJ96" s="537"/>
      <c r="AK96" s="537"/>
      <c r="AL96" s="538"/>
      <c r="AM96" s="132"/>
      <c r="AN96" s="137"/>
      <c r="AO96" s="84"/>
    </row>
    <row r="97" spans="1:41" ht="5.0999999999999996" customHeight="1">
      <c r="A97" s="8"/>
      <c r="B97" s="131"/>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7"/>
      <c r="AO97" s="84"/>
    </row>
    <row r="98" spans="1:41">
      <c r="A98" s="8"/>
      <c r="B98" s="131"/>
      <c r="C98" s="134" t="s">
        <v>1</v>
      </c>
      <c r="D98" s="132" t="s">
        <v>1190</v>
      </c>
      <c r="E98" s="132"/>
      <c r="F98" s="132"/>
      <c r="G98" s="132"/>
      <c r="H98" s="132"/>
      <c r="I98" s="132"/>
      <c r="J98" s="132"/>
      <c r="K98" s="132"/>
      <c r="L98" s="132"/>
      <c r="M98" s="132"/>
      <c r="N98" s="132"/>
      <c r="O98" s="132"/>
      <c r="P98" s="132"/>
      <c r="Q98" s="536"/>
      <c r="R98" s="537"/>
      <c r="S98" s="537"/>
      <c r="T98" s="537"/>
      <c r="U98" s="537"/>
      <c r="V98" s="537"/>
      <c r="W98" s="537"/>
      <c r="X98" s="537"/>
      <c r="Y98" s="537"/>
      <c r="Z98" s="537"/>
      <c r="AA98" s="537"/>
      <c r="AB98" s="537"/>
      <c r="AC98" s="537"/>
      <c r="AD98" s="537"/>
      <c r="AE98" s="537"/>
      <c r="AF98" s="537"/>
      <c r="AG98" s="537"/>
      <c r="AH98" s="537"/>
      <c r="AI98" s="537"/>
      <c r="AJ98" s="537"/>
      <c r="AK98" s="537"/>
      <c r="AL98" s="538"/>
      <c r="AM98" s="132"/>
      <c r="AN98" s="137"/>
      <c r="AO98" s="84"/>
    </row>
    <row r="99" spans="1:41" ht="5.0999999999999996" customHeight="1">
      <c r="A99" s="8"/>
      <c r="B99" s="131"/>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7"/>
      <c r="AO99" s="84"/>
    </row>
    <row r="100" spans="1:41">
      <c r="A100" s="8"/>
      <c r="B100" s="131"/>
      <c r="C100" s="134" t="s">
        <v>1</v>
      </c>
      <c r="D100" s="132" t="s">
        <v>987</v>
      </c>
      <c r="E100" s="132"/>
      <c r="F100" s="132"/>
      <c r="G100" s="132"/>
      <c r="H100" s="132"/>
      <c r="I100" s="132"/>
      <c r="J100" s="132"/>
      <c r="K100" s="132"/>
      <c r="L100" s="132"/>
      <c r="M100" s="132"/>
      <c r="N100" s="132"/>
      <c r="O100" s="132"/>
      <c r="P100" s="132"/>
      <c r="Q100" s="536"/>
      <c r="R100" s="537"/>
      <c r="S100" s="537"/>
      <c r="T100" s="537"/>
      <c r="U100" s="537"/>
      <c r="V100" s="537"/>
      <c r="W100" s="537"/>
      <c r="X100" s="537"/>
      <c r="Y100" s="537"/>
      <c r="Z100" s="537"/>
      <c r="AA100" s="537"/>
      <c r="AB100" s="537"/>
      <c r="AC100" s="537"/>
      <c r="AD100" s="537"/>
      <c r="AE100" s="537"/>
      <c r="AF100" s="537"/>
      <c r="AG100" s="537"/>
      <c r="AH100" s="537"/>
      <c r="AI100" s="537"/>
      <c r="AJ100" s="537"/>
      <c r="AK100" s="537"/>
      <c r="AL100" s="538"/>
      <c r="AM100" s="132"/>
      <c r="AN100" s="137"/>
      <c r="AO100" s="84"/>
    </row>
    <row r="101" spans="1:41" ht="5.0999999999999996" customHeight="1">
      <c r="A101" s="8"/>
      <c r="B101" s="131"/>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7"/>
      <c r="AO101" s="84"/>
    </row>
    <row r="102" spans="1:41">
      <c r="A102" s="8"/>
      <c r="B102" s="131"/>
      <c r="C102" s="134" t="s">
        <v>1</v>
      </c>
      <c r="D102" s="132" t="s">
        <v>1235</v>
      </c>
      <c r="E102" s="132"/>
      <c r="F102" s="132"/>
      <c r="G102" s="149"/>
      <c r="H102" s="132"/>
      <c r="I102" s="132"/>
      <c r="J102" s="132"/>
      <c r="K102" s="132"/>
      <c r="L102" s="132"/>
      <c r="M102" s="132"/>
      <c r="N102" s="132"/>
      <c r="O102" s="132"/>
      <c r="P102" s="132"/>
      <c r="Q102" s="560"/>
      <c r="R102" s="561"/>
      <c r="S102" s="561"/>
      <c r="T102" s="561"/>
      <c r="U102" s="562"/>
      <c r="V102" s="165"/>
      <c r="W102" s="166" t="s">
        <v>183</v>
      </c>
      <c r="X102" s="132"/>
      <c r="Y102" s="132"/>
      <c r="Z102" s="132"/>
      <c r="AA102" s="132"/>
      <c r="AB102" s="132"/>
      <c r="AC102" s="132"/>
      <c r="AD102" s="132"/>
      <c r="AE102" s="132"/>
      <c r="AF102" s="132"/>
      <c r="AG102" s="132"/>
      <c r="AH102" s="132"/>
      <c r="AI102" s="132"/>
      <c r="AJ102" s="132"/>
      <c r="AK102" s="132"/>
      <c r="AL102" s="132"/>
      <c r="AM102" s="132"/>
      <c r="AN102" s="137"/>
      <c r="AO102" s="84"/>
    </row>
    <row r="103" spans="1:41" ht="5.0999999999999996" customHeight="1">
      <c r="A103" s="8"/>
      <c r="B103" s="131"/>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7"/>
      <c r="AO103" s="84"/>
    </row>
    <row r="104" spans="1:41">
      <c r="A104" s="8"/>
      <c r="B104" s="131"/>
      <c r="C104" s="134" t="s">
        <v>1</v>
      </c>
      <c r="D104" s="132" t="s">
        <v>988</v>
      </c>
      <c r="E104" s="132"/>
      <c r="F104" s="132"/>
      <c r="G104" s="132"/>
      <c r="H104" s="132"/>
      <c r="I104" s="132"/>
      <c r="J104" s="132"/>
      <c r="K104" s="132"/>
      <c r="L104" s="132"/>
      <c r="M104" s="132"/>
      <c r="N104" s="132"/>
      <c r="O104" s="132"/>
      <c r="P104" s="132"/>
      <c r="Q104" s="536"/>
      <c r="R104" s="537"/>
      <c r="S104" s="537"/>
      <c r="T104" s="537"/>
      <c r="U104" s="538"/>
      <c r="V104" s="132"/>
      <c r="W104" s="149"/>
      <c r="X104" s="132"/>
      <c r="Y104" s="132"/>
      <c r="Z104" s="132"/>
      <c r="AA104" s="132"/>
      <c r="AB104" s="132"/>
      <c r="AC104" s="132"/>
      <c r="AD104" s="132"/>
      <c r="AE104" s="132"/>
      <c r="AF104" s="132"/>
      <c r="AG104" s="132"/>
      <c r="AH104" s="132"/>
      <c r="AI104" s="132"/>
      <c r="AJ104" s="132"/>
      <c r="AK104" s="132"/>
      <c r="AL104" s="132"/>
      <c r="AM104" s="132"/>
      <c r="AN104" s="137"/>
      <c r="AO104" s="84"/>
    </row>
    <row r="105" spans="1:41" ht="5.0999999999999996" customHeight="1">
      <c r="A105" s="8"/>
      <c r="B105" s="131"/>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7"/>
      <c r="AO105" s="84"/>
    </row>
    <row r="106" spans="1:41">
      <c r="A106" s="8"/>
      <c r="B106" s="131"/>
      <c r="C106" s="134" t="s">
        <v>1</v>
      </c>
      <c r="D106" s="132" t="s">
        <v>1138</v>
      </c>
      <c r="E106" s="132"/>
      <c r="F106" s="132"/>
      <c r="G106" s="149"/>
      <c r="H106" s="132"/>
      <c r="I106" s="132"/>
      <c r="J106" s="132"/>
      <c r="K106" s="132"/>
      <c r="L106" s="132"/>
      <c r="M106" s="132"/>
      <c r="N106" s="132"/>
      <c r="O106" s="41"/>
      <c r="P106" s="132"/>
      <c r="Q106" s="573"/>
      <c r="R106" s="573"/>
      <c r="S106" s="573"/>
      <c r="T106" s="573"/>
      <c r="U106" s="573"/>
      <c r="V106" s="154"/>
      <c r="W106" s="166" t="str">
        <f>IF(O106=1,"(dd/mm/yyyy)","")</f>
        <v/>
      </c>
      <c r="X106" s="132"/>
      <c r="Y106" s="132"/>
      <c r="Z106" s="132"/>
      <c r="AA106" s="132"/>
      <c r="AB106" s="132"/>
      <c r="AC106" s="132"/>
      <c r="AD106" s="132"/>
      <c r="AE106" s="132"/>
      <c r="AF106" s="132"/>
      <c r="AG106" s="132"/>
      <c r="AH106" s="132"/>
      <c r="AI106" s="132"/>
      <c r="AJ106" s="132"/>
      <c r="AK106" s="132"/>
      <c r="AL106" s="132"/>
      <c r="AM106" s="132"/>
      <c r="AN106" s="137"/>
      <c r="AO106" s="84"/>
    </row>
    <row r="107" spans="1:41" ht="5.0999999999999996" customHeight="1">
      <c r="A107" s="8"/>
      <c r="B107" s="131"/>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7"/>
      <c r="AO107" s="84"/>
    </row>
    <row r="108" spans="1:41">
      <c r="A108" s="8"/>
      <c r="B108" s="131"/>
      <c r="C108" s="134" t="s">
        <v>1</v>
      </c>
      <c r="D108" s="132" t="s">
        <v>1237</v>
      </c>
      <c r="E108" s="132"/>
      <c r="F108" s="132"/>
      <c r="G108" s="132"/>
      <c r="H108" s="132"/>
      <c r="I108" s="132"/>
      <c r="J108" s="132"/>
      <c r="K108" s="132"/>
      <c r="L108" s="132"/>
      <c r="M108" s="132"/>
      <c r="N108" s="132"/>
      <c r="O108" s="132"/>
      <c r="P108" s="132"/>
      <c r="Q108" s="536"/>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8"/>
      <c r="AM108" s="132"/>
      <c r="AN108" s="137"/>
      <c r="AO108" s="84"/>
    </row>
    <row r="109" spans="1:41" ht="5.0999999999999996" customHeight="1">
      <c r="A109" s="8"/>
      <c r="B109" s="131"/>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7"/>
      <c r="AO109" s="84"/>
    </row>
    <row r="110" spans="1:41">
      <c r="A110" s="8"/>
      <c r="B110" s="131"/>
      <c r="C110" s="134" t="str">
        <f>IF((AND(Q9&lt;&gt;"SICAR Law 15.06.2004",Q9&lt;&gt;"UCI Part I Law 17.12.2010")),"*","")</f>
        <v>*</v>
      </c>
      <c r="D110" s="132" t="str">
        <f>IF((AND(Q9&lt;&gt;"SICAR Law 15.06.2004",Q9&lt;&gt;"UCI Part I Law 17.12.2010")),"Investment policy","")</f>
        <v>Investment policy</v>
      </c>
      <c r="E110" s="132"/>
      <c r="F110" s="132"/>
      <c r="G110" s="132"/>
      <c r="H110" s="132"/>
      <c r="I110" s="132"/>
      <c r="J110" s="132"/>
      <c r="K110" s="132"/>
      <c r="L110" s="132"/>
      <c r="M110" s="132"/>
      <c r="N110" s="132"/>
      <c r="O110" s="132"/>
      <c r="P110" s="132"/>
      <c r="Q110" s="581"/>
      <c r="R110" s="581"/>
      <c r="S110" s="581"/>
      <c r="T110" s="581"/>
      <c r="U110" s="581"/>
      <c r="V110" s="581"/>
      <c r="W110" s="581"/>
      <c r="X110" s="581"/>
      <c r="Y110" s="581"/>
      <c r="Z110" s="581"/>
      <c r="AA110" s="581"/>
      <c r="AB110" s="581"/>
      <c r="AC110" s="581"/>
      <c r="AD110" s="581"/>
      <c r="AE110" s="581"/>
      <c r="AF110" s="581"/>
      <c r="AG110" s="581"/>
      <c r="AH110" s="581"/>
      <c r="AI110" s="581"/>
      <c r="AJ110" s="581"/>
      <c r="AK110" s="581"/>
      <c r="AL110" s="581"/>
      <c r="AM110" s="132"/>
      <c r="AN110" s="137"/>
      <c r="AO110" s="84"/>
    </row>
    <row r="111" spans="1:41" ht="5.0999999999999996" customHeight="1">
      <c r="A111" s="8"/>
      <c r="B111" s="131"/>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7"/>
      <c r="AO111" s="84"/>
    </row>
    <row r="112" spans="1:41" ht="15" customHeight="1">
      <c r="A112" s="8"/>
      <c r="B112" s="131"/>
      <c r="C112" s="134" t="str">
        <f>IF((AND(Q9&lt;&gt;"SICAR Law 15.06.2004",Q9&lt;&gt;"UCI Part I Law 17.12.2010")),"*","")</f>
        <v>*</v>
      </c>
      <c r="D112" s="132" t="str">
        <f>IF(Q9=data!A4,"Diversification rules as per CSSF cir. 07/309?",IF(Q9=data!A3,"Diversification rules as per CSSF cir. 02/80?",""))</f>
        <v/>
      </c>
      <c r="E112" s="132"/>
      <c r="F112" s="132"/>
      <c r="G112" s="132"/>
      <c r="H112" s="132"/>
      <c r="I112" s="132"/>
      <c r="J112" s="132"/>
      <c r="K112" s="132"/>
      <c r="L112" s="132"/>
      <c r="M112" s="132"/>
      <c r="N112" s="132"/>
      <c r="O112" s="132"/>
      <c r="P112" s="132"/>
      <c r="Q112" s="581"/>
      <c r="R112" s="581"/>
      <c r="S112" s="581"/>
      <c r="T112" s="581"/>
      <c r="U112" s="581"/>
      <c r="V112" s="132"/>
      <c r="W112" s="132"/>
      <c r="X112" s="132"/>
      <c r="Y112" s="132"/>
      <c r="Z112" s="132"/>
      <c r="AA112" s="132"/>
      <c r="AB112" s="132"/>
      <c r="AC112" s="132"/>
      <c r="AD112" s="132"/>
      <c r="AE112" s="132"/>
      <c r="AF112" s="132"/>
      <c r="AG112" s="132"/>
      <c r="AH112" s="132"/>
      <c r="AI112" s="132"/>
      <c r="AJ112" s="132"/>
      <c r="AK112" s="132"/>
      <c r="AL112" s="132"/>
      <c r="AM112" s="132"/>
      <c r="AN112" s="137"/>
      <c r="AO112" s="84"/>
    </row>
    <row r="113" spans="1:41" ht="5.0999999999999996" customHeight="1">
      <c r="A113" s="8"/>
      <c r="B113" s="131"/>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7"/>
      <c r="AO113" s="507"/>
    </row>
    <row r="114" spans="1:41" ht="15" customHeight="1">
      <c r="A114" s="8"/>
      <c r="B114" s="131"/>
      <c r="C114" s="134" t="s">
        <v>1</v>
      </c>
      <c r="D114" s="132" t="s">
        <v>188</v>
      </c>
      <c r="E114" s="132"/>
      <c r="F114" s="132"/>
      <c r="G114" s="132"/>
      <c r="H114" s="132"/>
      <c r="I114" s="132"/>
      <c r="J114" s="132"/>
      <c r="K114" s="132"/>
      <c r="L114" s="132"/>
      <c r="M114" s="132"/>
      <c r="N114" s="132"/>
      <c r="O114" s="132"/>
      <c r="P114" s="132"/>
      <c r="Q114" s="536"/>
      <c r="R114" s="537"/>
      <c r="S114" s="537"/>
      <c r="T114" s="537"/>
      <c r="U114" s="537"/>
      <c r="V114" s="537"/>
      <c r="W114" s="537"/>
      <c r="X114" s="537"/>
      <c r="Y114" s="538"/>
      <c r="Z114" s="132"/>
      <c r="AA114" s="132"/>
      <c r="AB114" s="132"/>
      <c r="AC114" s="132"/>
      <c r="AD114" s="132"/>
      <c r="AE114" s="132"/>
      <c r="AF114" s="132"/>
      <c r="AG114" s="132"/>
      <c r="AH114" s="132"/>
      <c r="AI114" s="132"/>
      <c r="AJ114" s="132"/>
      <c r="AK114" s="132"/>
      <c r="AL114" s="132"/>
      <c r="AM114" s="132"/>
      <c r="AN114" s="137"/>
      <c r="AO114" s="507"/>
    </row>
    <row r="115" spans="1:41" ht="7.15" customHeight="1">
      <c r="A115" s="8"/>
      <c r="B115" s="157"/>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64"/>
      <c r="AO115" s="84"/>
    </row>
    <row r="116" spans="1:41">
      <c r="A116" s="8"/>
      <c r="B116" s="8"/>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row>
  </sheetData>
  <sheetProtection algorithmName="SHA-512" hashValue="dW0v4dvGLl42OG25O8vjFlIdXjpD9BwnJ7vBk/gGFsfWkWewnX9zmk2uTJrAS7/o/eZVTrgsnK/vuhexVxMuhQ==" saltValue="dVtYi/9qkVVZz0/rfNBPtQ==" spinCount="100000" sheet="1" formatColumns="0" formatRows="0" selectLockedCells="1"/>
  <mergeCells count="72">
    <mergeCell ref="I1:AK1"/>
    <mergeCell ref="B3:H3"/>
    <mergeCell ref="I3:V3"/>
    <mergeCell ref="X3:AB3"/>
    <mergeCell ref="B4:H4"/>
    <mergeCell ref="I4:V4"/>
    <mergeCell ref="X4:AB4"/>
    <mergeCell ref="AC3:AH3"/>
    <mergeCell ref="AC4:AH4"/>
    <mergeCell ref="Q98:AL98"/>
    <mergeCell ref="AL72:AM72"/>
    <mergeCell ref="L73:Q73"/>
    <mergeCell ref="Q61:AJ61"/>
    <mergeCell ref="Q65:AJ65"/>
    <mergeCell ref="Q96:AL96"/>
    <mergeCell ref="Q88:AL88"/>
    <mergeCell ref="Q90:AL90"/>
    <mergeCell ref="Q94:AL94"/>
    <mergeCell ref="Q84:AL84"/>
    <mergeCell ref="Q92:AL92"/>
    <mergeCell ref="Q67:W67"/>
    <mergeCell ref="Q63:Z63"/>
    <mergeCell ref="Q86:AL86"/>
    <mergeCell ref="Q112:U112"/>
    <mergeCell ref="Q100:AL100"/>
    <mergeCell ref="Q102:U102"/>
    <mergeCell ref="Q104:U104"/>
    <mergeCell ref="Q108:AL108"/>
    <mergeCell ref="Q110:AL110"/>
    <mergeCell ref="Q106:U106"/>
    <mergeCell ref="Q33:Y33"/>
    <mergeCell ref="Q41:U41"/>
    <mergeCell ref="B82:E82"/>
    <mergeCell ref="X5:AB5"/>
    <mergeCell ref="Q17:R17"/>
    <mergeCell ref="B70:E70"/>
    <mergeCell ref="Q59:AJ59"/>
    <mergeCell ref="Y55:AA55"/>
    <mergeCell ref="D38:I38"/>
    <mergeCell ref="B5:H5"/>
    <mergeCell ref="AL5:AN5"/>
    <mergeCell ref="S45:W45"/>
    <mergeCell ref="AJ21:AM21"/>
    <mergeCell ref="Q11:AJ11"/>
    <mergeCell ref="U51:AE51"/>
    <mergeCell ref="AB33:AM34"/>
    <mergeCell ref="Q29:T29"/>
    <mergeCell ref="AJ20:AM20"/>
    <mergeCell ref="X21:AI21"/>
    <mergeCell ref="I5:V5"/>
    <mergeCell ref="AC5:AJ5"/>
    <mergeCell ref="Q31:Y31"/>
    <mergeCell ref="Q43:AA43"/>
    <mergeCell ref="S47:W47"/>
    <mergeCell ref="S49:W49"/>
    <mergeCell ref="Q38:AM39"/>
    <mergeCell ref="Q114:Y114"/>
    <mergeCell ref="AQ11:BM17"/>
    <mergeCell ref="AQ18:BM21"/>
    <mergeCell ref="B7:E7"/>
    <mergeCell ref="Q9:AJ9"/>
    <mergeCell ref="D60:F60"/>
    <mergeCell ref="Q13:AJ13"/>
    <mergeCell ref="Q15:AJ15"/>
    <mergeCell ref="Q23:AJ23"/>
    <mergeCell ref="Q25:AJ25"/>
    <mergeCell ref="C19:AM19"/>
    <mergeCell ref="C20:I20"/>
    <mergeCell ref="C21:I21"/>
    <mergeCell ref="J20:W20"/>
    <mergeCell ref="J21:W21"/>
    <mergeCell ref="X20:AI20"/>
  </mergeCells>
  <conditionalFormatting sqref="A82:AO116">
    <cfRule type="expression" dxfId="121" priority="6" stopIfTrue="1">
      <formula>$Q$67&lt;&gt;"Feeder"</formula>
    </cfRule>
  </conditionalFormatting>
  <conditionalFormatting sqref="C73">
    <cfRule type="expression" dxfId="120" priority="19">
      <formula>$AL$72="No"</formula>
    </cfRule>
  </conditionalFormatting>
  <conditionalFormatting sqref="C19:AM20">
    <cfRule type="expression" dxfId="119" priority="23">
      <formula>$Q$17="Yes"</formula>
    </cfRule>
  </conditionalFormatting>
  <conditionalFormatting sqref="C21:AM21">
    <cfRule type="expression" dxfId="118" priority="21">
      <formula>$Q$17="Yes"</formula>
    </cfRule>
  </conditionalFormatting>
  <conditionalFormatting sqref="D57">
    <cfRule type="iconSet" priority="85">
      <iconSet iconSet="3Symbols2" showValue="0">
        <cfvo type="percent" val="0"/>
        <cfvo type="num" val="1"/>
        <cfvo type="num" val="2"/>
      </iconSet>
    </cfRule>
  </conditionalFormatting>
  <conditionalFormatting sqref="D77:D78">
    <cfRule type="iconSet" priority="4">
      <iconSet iconSet="3Symbols2" showValue="0">
        <cfvo type="percent" val="0"/>
        <cfvo type="num" val="0"/>
        <cfvo type="num" val="1"/>
      </iconSet>
    </cfRule>
  </conditionalFormatting>
  <conditionalFormatting sqref="D77:AG78">
    <cfRule type="expression" dxfId="117" priority="1">
      <formula>$AL$72&lt;&gt;"Yes"</formula>
    </cfRule>
  </conditionalFormatting>
  <conditionalFormatting sqref="F49">
    <cfRule type="expression" dxfId="116" priority="116">
      <formula>$J$49</formula>
    </cfRule>
  </conditionalFormatting>
  <conditionalFormatting sqref="F57">
    <cfRule type="expression" dxfId="115" priority="84">
      <formula>$D$57=1</formula>
    </cfRule>
  </conditionalFormatting>
  <conditionalFormatting sqref="G7">
    <cfRule type="iconSet" priority="5">
      <iconSet iconSet="3Symbols2" showValue="0">
        <cfvo type="percent" val="0"/>
        <cfvo type="num" val="1"/>
        <cfvo type="num" val="2"/>
      </iconSet>
    </cfRule>
  </conditionalFormatting>
  <conditionalFormatting sqref="L73:Q73">
    <cfRule type="expression" dxfId="114" priority="18">
      <formula>$AL$72="Yes"</formula>
    </cfRule>
  </conditionalFormatting>
  <conditionalFormatting sqref="Q77">
    <cfRule type="iconSet" priority="3">
      <iconSet iconSet="3Symbols2" showValue="0">
        <cfvo type="percent" val="0"/>
        <cfvo type="num" val="0"/>
        <cfvo type="num" val="1"/>
      </iconSet>
    </cfRule>
  </conditionalFormatting>
  <conditionalFormatting sqref="Q78">
    <cfRule type="iconSet" priority="2">
      <iconSet iconSet="3Symbols2" showValue="0">
        <cfvo type="percent" val="0"/>
        <cfvo type="num" val="0"/>
        <cfvo type="num" val="1"/>
      </iconSet>
    </cfRule>
  </conditionalFormatting>
  <conditionalFormatting sqref="Q106:U106">
    <cfRule type="expression" dxfId="112" priority="70">
      <formula>$O$106=1</formula>
    </cfRule>
  </conditionalFormatting>
  <conditionalFormatting sqref="Q112:U112">
    <cfRule type="expression" dxfId="111" priority="59">
      <formula>AND($Q$9&lt;&gt;"SICAR Law 15.06.2004",$Q$9&lt;&gt;"UCI Part I Law 17.12.2010")</formula>
    </cfRule>
  </conditionalFormatting>
  <conditionalFormatting sqref="Q110:AL110">
    <cfRule type="expression" dxfId="110" priority="61">
      <formula>AND($Q$9&lt;&gt;"SICAR Law 15.06.2004",$Q$9&lt;&gt;"UCI Part I Law 17.12.2010")</formula>
    </cfRule>
  </conditionalFormatting>
  <conditionalFormatting sqref="Q38:AM39">
    <cfRule type="expression" dxfId="109" priority="11">
      <formula>AND(Q36=1,AF36&lt;&gt;1)</formula>
    </cfRule>
  </conditionalFormatting>
  <conditionalFormatting sqref="S49:W49">
    <cfRule type="expression" dxfId="108" priority="81">
      <formula>$Q$49=1</formula>
    </cfRule>
  </conditionalFormatting>
  <conditionalFormatting sqref="U51:AE51">
    <cfRule type="expression" dxfId="107" priority="27">
      <formula>$Q$51=1</formula>
    </cfRule>
  </conditionalFormatting>
  <conditionalFormatting sqref="X67">
    <cfRule type="iconSet" priority="87">
      <iconSet iconSet="3Symbols2" showValue="0">
        <cfvo type="percent" val="0"/>
        <cfvo type="num" val="1"/>
        <cfvo type="num" val="2"/>
      </iconSet>
    </cfRule>
  </conditionalFormatting>
  <conditionalFormatting sqref="Y49">
    <cfRule type="expression" dxfId="106" priority="106">
      <formula>$Q$49=1</formula>
    </cfRule>
  </conditionalFormatting>
  <conditionalFormatting sqref="Y67">
    <cfRule type="iconSet" priority="63">
      <iconSet iconSet="3Symbols2" showValue="0">
        <cfvo type="percent" val="0"/>
        <cfvo type="num" val="1"/>
        <cfvo type="num" val="2"/>
      </iconSet>
    </cfRule>
  </conditionalFormatting>
  <conditionalFormatting sqref="Y55:AA55">
    <cfRule type="expression" dxfId="105" priority="176">
      <formula>$Q$55=1</formula>
    </cfRule>
  </conditionalFormatting>
  <conditionalFormatting sqref="AB43">
    <cfRule type="iconSet" priority="99">
      <iconSet iconSet="3Symbols2" showValue="0">
        <cfvo type="percent" val="0"/>
        <cfvo type="num" val="1"/>
        <cfvo type="num" val="2"/>
      </iconSet>
    </cfRule>
  </conditionalFormatting>
  <conditionalFormatting sqref="AB33:AM34">
    <cfRule type="expression" dxfId="104" priority="26">
      <formula>$Q$9="UCI Part I Law 17.12.2010"</formula>
    </cfRule>
  </conditionalFormatting>
  <conditionalFormatting sqref="AF36">
    <cfRule type="expression" dxfId="103" priority="10" stopIfTrue="1">
      <formula>$Q$36&lt;&gt;1</formula>
    </cfRule>
  </conditionalFormatting>
  <conditionalFormatting sqref="AJ43">
    <cfRule type="iconSet" priority="114">
      <iconSet iconSet="3Symbols" showValue="0">
        <cfvo type="percent" val="0"/>
        <cfvo type="num" val="1"/>
        <cfvo type="num" val="2"/>
      </iconSet>
    </cfRule>
  </conditionalFormatting>
  <conditionalFormatting sqref="AL76:AM76">
    <cfRule type="expression" dxfId="102" priority="17">
      <formula>OR($AL$72="No",$AL$72="")</formula>
    </cfRule>
  </conditionalFormatting>
  <conditionalFormatting sqref="AM51">
    <cfRule type="expression" dxfId="101" priority="28">
      <formula>$Q$51=1</formula>
    </cfRule>
  </conditionalFormatting>
  <conditionalFormatting sqref="AQ11:BM17">
    <cfRule type="expression" dxfId="100" priority="46">
      <formula>OR($Q$17="Standard",$Q$17="Yes",$Q$17="Complex",)</formula>
    </cfRule>
  </conditionalFormatting>
  <conditionalFormatting sqref="AQ18:BM21">
    <cfRule type="expression" dxfId="99" priority="44">
      <formula>$Q$17="Yes"</formula>
    </cfRule>
  </conditionalFormatting>
  <dataValidations count="7">
    <dataValidation type="date" operator="greaterThan" allowBlank="1" showInputMessage="1" showErrorMessage="1" errorTitle="Wrong format date" error="Please insert a date with european format: dd/mm/yyyy" sqref="Q106:U106 S76:W79 S47:W47 S49:W49 Q102:U102 S45:W45" xr:uid="{00000000-0002-0000-0000-000000000000}">
      <formula1>1</formula1>
    </dataValidation>
    <dataValidation type="list" allowBlank="1" showInputMessage="1" showErrorMessage="1" sqref="Q33:Y33 Q114:Y114" xr:uid="{00000000-0002-0000-0000-000001000000}">
      <formula1>IF($Q$9="UCI Part I Law 17.12.2010", NavFqUCITS, NavFqIAF_Red)</formula1>
    </dataValidation>
    <dataValidation type="list" allowBlank="1" showInputMessage="1" showErrorMessage="1" sqref="Q31:Y31" xr:uid="{00000000-0002-0000-0000-000002000000}">
      <formula1>IF($Q$9="UCI Part I Law 17.12.2010", NavFqUCITS, NavFqIAF)</formula1>
    </dataValidation>
    <dataValidation type="date" operator="greaterThanOrEqual" allowBlank="1" showInputMessage="1" showErrorMessage="1" sqref="AC4" xr:uid="{99A61679-CA30-4479-A6F3-B14386083925}">
      <formula1>43831</formula1>
    </dataValidation>
    <dataValidation type="date" operator="greaterThanOrEqual" allowBlank="1" showInputMessage="1" showErrorMessage="1" error="The approval date should be less than one year old" sqref="AJ21:AM21" xr:uid="{C48DE6F4-875B-4247-83CE-1A385D1BB72F}">
      <formula1>DATE(YEAR(TODAY())-1,MONTH(TODAY()),DAY(TODAY()))</formula1>
    </dataValidation>
    <dataValidation type="whole" allowBlank="1" showInputMessage="1" showErrorMessage="1" error="Should not exceed 6 positions_x000a_ie. 001234" prompt="Should not exceed 6 positions_x000a_ie. 001234" sqref="Q13:AJ13" xr:uid="{241A435D-FE1C-4924-932F-1551BDA4EE1E}">
      <formula1>0</formula1>
      <formula2>999999</formula2>
    </dataValidation>
    <dataValidation type="date" operator="greaterThan" allowBlank="1" showInputMessage="1" showErrorMessage="1" errorTitle="Wrong format date" error="Please insert a date with european format: dd/mm/yyyy" prompt="If launch date is expected during a month or a quarter (without further precision), please indicate the last date of such period" sqref="Q41:U41" xr:uid="{BE488BB9-8C23-49D0-A9D6-0B1B8361D3D8}">
      <formula1>1</formula1>
    </dataValidation>
  </dataValidations>
  <hyperlinks>
    <hyperlink ref="AL5:AN5" location="'1.1 PM &amp; IA'!A1" display="Next &gt;&gt;" xr:uid="{00000000-0004-0000-0000-000000000000}"/>
  </hyperlinks>
  <printOptions horizontalCentered="1"/>
  <pageMargins left="0.19685039370078741" right="0.19685039370078741" top="0.19685039370078741" bottom="0.19685039370078741" header="0.19685039370078741" footer="0.19685039370078741"/>
  <pageSetup paperSize="8"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32" id="{6FC59EF4-AE94-413C-B551-C643DC6E2F0E}">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O106</xm:sqref>
        </x14:conditionalFormatting>
        <x14:conditionalFormatting xmlns:xm="http://schemas.microsoft.com/office/excel/2006/main">
          <x14:cfRule type="expression" priority="15" id="{30052269-F622-4FA0-8CED-086D9357AED9}">
            <xm:f>Governing_law&lt;&gt;data!A2</xm:f>
            <x14:dxf>
              <font>
                <color rgb="FFD0D3D4"/>
              </font>
              <fill>
                <patternFill>
                  <bgColor rgb="FFD0D3D4"/>
                </patternFill>
              </fill>
              <border>
                <left/>
                <right/>
                <top/>
                <bottom/>
                <vertical/>
                <horizontal/>
              </border>
            </x14:dxf>
          </x14:cfRule>
          <x14:cfRule type="iconSet" priority="16" id="{282F7F25-FCCD-4AAF-B3B8-871D4209205B}">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Q27</xm:sqref>
        </x14:conditionalFormatting>
        <x14:conditionalFormatting xmlns:xm="http://schemas.microsoft.com/office/excel/2006/main">
          <x14:cfRule type="iconSet" priority="14" id="{B89A4C55-25DC-4F0F-A18A-614856A723C8}">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Q36</xm:sqref>
        </x14:conditionalFormatting>
        <x14:conditionalFormatting xmlns:xm="http://schemas.microsoft.com/office/excel/2006/main">
          <x14:cfRule type="iconSet" priority="109" id="{8B19D25C-DA75-4656-B359-7E4606657AF9}">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Q49</xm:sqref>
        </x14:conditionalFormatting>
        <x14:conditionalFormatting xmlns:xm="http://schemas.microsoft.com/office/excel/2006/main">
          <x14:cfRule type="iconSet" priority="41" id="{EAB55E5F-AC7C-4961-967F-BC51DEEA427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Q51</xm:sqref>
        </x14:conditionalFormatting>
        <x14:conditionalFormatting xmlns:xm="http://schemas.microsoft.com/office/excel/2006/main">
          <x14:cfRule type="iconSet" priority="40" id="{AC6F1EC8-7135-42AD-9576-48498BD68CF2}">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Q53</xm:sqref>
        </x14:conditionalFormatting>
        <x14:conditionalFormatting xmlns:xm="http://schemas.microsoft.com/office/excel/2006/main">
          <x14:cfRule type="iconSet" priority="39" id="{309D508E-F506-4F18-BEA3-E6FAF67B3421}">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Q55</xm:sqref>
        </x14:conditionalFormatting>
        <x14:conditionalFormatting xmlns:xm="http://schemas.microsoft.com/office/excel/2006/main">
          <x14:cfRule type="iconSet" priority="12" id="{1D890D94-13C9-4D80-A4D0-12A6CF52768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AF36</xm:sqref>
        </x14:conditionalFormatting>
        <x14:conditionalFormatting xmlns:xm="http://schemas.microsoft.com/office/excel/2006/main">
          <x14:cfRule type="iconSet" priority="38" id="{D82C7BB5-6F7C-4351-A090-673A3DF7684C}">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AF55</xm:sqref>
        </x14:conditionalFormatting>
        <x14:conditionalFormatting xmlns:xm="http://schemas.microsoft.com/office/excel/2006/main">
          <x14:cfRule type="iconSet" priority="30" id="{970EB359-C32F-44A8-89C4-69117406CEC5}">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AM51</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3000000}">
          <x14:formula1>
            <xm:f>data!$A$15:$A$17</xm:f>
          </x14:formula1>
          <xm:sqref>Q67</xm:sqref>
        </x14:dataValidation>
        <x14:dataValidation type="list" allowBlank="1" showInputMessage="1" showErrorMessage="1" xr:uid="{00000000-0002-0000-0000-000005000000}">
          <x14:formula1>
            <xm:f>data!$E$18:$E$19</xm:f>
          </x14:formula1>
          <xm:sqref>Y55</xm:sqref>
        </x14:dataValidation>
        <x14:dataValidation type="list" allowBlank="1" showInputMessage="1" showErrorMessage="1" xr:uid="{00000000-0002-0000-0000-000006000000}">
          <x14:formula1>
            <xm:f>data!$C$55:$C$66</xm:f>
          </x14:formula1>
          <xm:sqref>Q104:U104</xm:sqref>
        </x14:dataValidation>
        <x14:dataValidation type="list" allowBlank="1" showInputMessage="1" showErrorMessage="1" xr:uid="{00000000-0002-0000-0000-000007000000}">
          <x14:formula1>
            <xm:f>data!$A$2:$A$5</xm:f>
          </x14:formula1>
          <xm:sqref>Q12:AJ12 Q9:AJ9</xm:sqref>
        </x14:dataValidation>
        <x14:dataValidation type="list" allowBlank="1" showInputMessage="1" showErrorMessage="1" prompt="Even for a sub-fund without any share class, a single &quot;virtual&quot; share class must be created to specify some characteristics applicable to the sub-fund" xr:uid="{00000000-0002-0000-0000-000009000000}">
          <x14:formula1>
            <xm:f>data!$B$7:$B$8</xm:f>
          </x14:formula1>
          <xm:sqref>Q43:AA43</xm:sqref>
        </x14:dataValidation>
        <x14:dataValidation type="list" allowBlank="1" showInputMessage="1" showErrorMessage="1" xr:uid="{00000000-0002-0000-0000-00000A000000}">
          <x14:formula1>
            <xm:f>data!$C$69:$C$70</xm:f>
          </x14:formula1>
          <xm:sqref>Q112:U112</xm:sqref>
        </x14:dataValidation>
        <x14:dataValidation type="list" allowBlank="1" showInputMessage="1" showErrorMessage="1" xr:uid="{00000000-0002-0000-0000-00000B000000}">
          <x14:formula1>
            <xm:f>data!$R$8:$R$9</xm:f>
          </x14:formula1>
          <xm:sqref>AL72:AM72 Q17:R17</xm:sqref>
        </x14:dataValidation>
        <x14:dataValidation type="list" allowBlank="1" showInputMessage="1" showErrorMessage="1" xr:uid="{00000000-0002-0000-0000-00000C000000}">
          <x14:formula1>
            <xm:f>data!$I$3:$I$199</xm:f>
          </x14:formula1>
          <xm:sqref>Q92:AL92 Q63:Z63</xm:sqref>
        </x14:dataValidation>
        <x14:dataValidation type="list" allowBlank="1" showInputMessage="1" showErrorMessage="1" xr:uid="{00000000-0002-0000-0000-00000D000000}">
          <x14:formula1>
            <xm:f>data!$T$8:$T$9</xm:f>
          </x14:formula1>
          <xm:sqref>Q49 Q51 Q53 Q55 AF55 O106 AM51 Q27 Q36 AF36</xm:sqref>
        </x14:dataValidation>
        <x14:dataValidation type="list" allowBlank="1" showInputMessage="1" showErrorMessage="1" xr:uid="{00000000-0002-0000-0000-000008000000}">
          <x14:formula1>
            <xm:f>data!$F$3:$F$160</xm:f>
          </x14:formula1>
          <xm:sqref>Q29:T29</xm:sqref>
        </x14:dataValidation>
        <x14:dataValidation type="date" allowBlank="1" showInputMessage="1" showErrorMessage="1" xr:uid="{00000000-0002-0000-0000-00000E000000}">
          <x14:formula1>
            <xm:f>data!B18</xm:f>
          </x14:formula1>
          <x14:formula2>
            <xm:f>data!B19</xm:f>
          </x14:formula2>
          <xm:sqref>F49</xm:sqref>
        </x14:dataValidation>
        <x14:dataValidation type="list" allowBlank="1" showInputMessage="1" showErrorMessage="1" xr:uid="{CFDAA755-C384-4DD6-B0B4-C56F6EF131DE}">
          <x14:formula1>
            <xm:f>data!$S$8</xm:f>
          </x14:formula1>
          <xm:sqref>D77:D78 Q77:Q78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007298"/>
    <pageSetUpPr fitToPage="1"/>
  </sheetPr>
  <dimension ref="A1:BR163"/>
  <sheetViews>
    <sheetView zoomScaleNormal="100" zoomScaleSheetLayoutView="90" workbookViewId="0">
      <selection activeCell="D6" sqref="D6"/>
    </sheetView>
  </sheetViews>
  <sheetFormatPr defaultColWidth="2.7109375" defaultRowHeight="15"/>
  <cols>
    <col min="1" max="2" width="1.7109375" style="61" customWidth="1"/>
    <col min="3" max="22" width="3.28515625" style="61" customWidth="1"/>
    <col min="23" max="23" width="5.7109375" style="61" customWidth="1"/>
    <col min="24" max="63" width="3.28515625" style="61" customWidth="1"/>
    <col min="64" max="64" width="5.7109375" style="61" customWidth="1"/>
    <col min="65" max="66" width="3.28515625" style="61" customWidth="1"/>
    <col min="67" max="67" width="5.7109375" style="61" customWidth="1"/>
    <col min="68" max="68" width="3" style="61" customWidth="1"/>
    <col min="69" max="70" width="1.7109375" style="61" customWidth="1"/>
    <col min="71" max="16384" width="2.7109375" style="61"/>
  </cols>
  <sheetData>
    <row r="1" spans="1:70">
      <c r="A1" s="8"/>
      <c r="B1" s="8"/>
      <c r="C1" s="8"/>
      <c r="D1" s="8"/>
      <c r="E1" s="8"/>
      <c r="F1" s="8"/>
      <c r="G1" s="8"/>
      <c r="H1" s="8"/>
      <c r="I1" s="8"/>
      <c r="J1" s="8"/>
      <c r="K1" s="8"/>
      <c r="L1" s="8"/>
      <c r="M1" s="8"/>
      <c r="N1" s="8"/>
      <c r="O1" s="8"/>
      <c r="P1" s="8"/>
      <c r="Q1" s="8"/>
      <c r="R1" s="8"/>
      <c r="S1" s="8"/>
      <c r="T1" s="8"/>
      <c r="U1" s="8"/>
      <c r="V1" s="8"/>
      <c r="W1" s="84"/>
      <c r="X1" s="84"/>
      <c r="Y1" s="84"/>
      <c r="Z1" s="84"/>
      <c r="AA1" s="84"/>
      <c r="AB1" s="84"/>
      <c r="AC1" s="84"/>
      <c r="AD1" s="84"/>
      <c r="AE1" s="87"/>
      <c r="AF1" s="84"/>
      <c r="AG1" s="84"/>
      <c r="AH1" s="84"/>
      <c r="AI1" s="84"/>
      <c r="AJ1" s="84"/>
      <c r="AK1" s="84"/>
      <c r="AL1" s="84"/>
      <c r="AM1" s="84"/>
      <c r="AN1" s="84"/>
      <c r="AO1" s="84"/>
      <c r="AP1" s="87"/>
      <c r="AQ1" s="84"/>
      <c r="AR1" s="84"/>
      <c r="AS1" s="84"/>
      <c r="AT1" s="87"/>
      <c r="AU1" s="87"/>
      <c r="AV1" s="84"/>
      <c r="AW1" s="84"/>
      <c r="AX1" s="84"/>
      <c r="AY1" s="84"/>
      <c r="AZ1" s="84"/>
      <c r="BA1" s="84"/>
      <c r="BB1" s="84"/>
      <c r="BC1" s="84"/>
      <c r="BD1" s="84"/>
      <c r="BE1" s="84"/>
      <c r="BF1" s="84"/>
      <c r="BG1" s="87"/>
      <c r="BH1" s="87"/>
      <c r="BI1" s="84"/>
      <c r="BJ1" s="84"/>
      <c r="BK1" s="84"/>
      <c r="BL1" s="84"/>
      <c r="BM1" s="84"/>
      <c r="BN1" s="84"/>
      <c r="BO1" s="84"/>
      <c r="BP1" s="84"/>
      <c r="BQ1" s="84"/>
      <c r="BR1" s="84"/>
    </row>
    <row r="2" spans="1:70">
      <c r="A2" s="8"/>
      <c r="B2" s="8"/>
      <c r="C2" s="8"/>
      <c r="D2" s="8"/>
      <c r="E2" s="8"/>
      <c r="F2" s="8"/>
      <c r="G2" s="8"/>
      <c r="H2" s="8"/>
      <c r="I2" s="8"/>
      <c r="J2" s="8"/>
      <c r="K2" s="8"/>
      <c r="L2" s="8"/>
      <c r="M2" s="8"/>
      <c r="N2" s="8"/>
      <c r="O2" s="8"/>
      <c r="P2" s="8"/>
      <c r="Q2" s="8"/>
      <c r="R2" s="8"/>
      <c r="S2" s="8"/>
      <c r="T2" s="8"/>
      <c r="U2" s="8"/>
      <c r="V2" s="8"/>
      <c r="W2" s="84"/>
      <c r="X2" s="84"/>
      <c r="Y2" s="84"/>
      <c r="Z2" s="84"/>
      <c r="AA2" s="84"/>
      <c r="AB2" s="84"/>
      <c r="AC2" s="84"/>
      <c r="AD2" s="84"/>
      <c r="AE2" s="87"/>
      <c r="AF2" s="84"/>
      <c r="AG2" s="84"/>
      <c r="AH2" s="84"/>
      <c r="AI2" s="84"/>
      <c r="AJ2" s="84"/>
      <c r="AK2" s="84"/>
      <c r="AL2" s="84"/>
      <c r="AM2" s="84"/>
      <c r="AN2" s="84"/>
      <c r="AO2" s="84"/>
      <c r="AP2" s="87"/>
      <c r="AQ2" s="84"/>
      <c r="AR2" s="84"/>
      <c r="AS2" s="84"/>
      <c r="AT2" s="87"/>
      <c r="AU2" s="87"/>
      <c r="AV2" s="84"/>
      <c r="AW2" s="84"/>
      <c r="AX2" s="84"/>
      <c r="AY2" s="84"/>
      <c r="AZ2" s="84"/>
      <c r="BA2" s="84"/>
      <c r="BB2" s="84"/>
      <c r="BC2" s="84"/>
      <c r="BD2" s="84"/>
      <c r="BE2" s="84"/>
      <c r="BF2" s="84"/>
      <c r="BG2" s="87"/>
      <c r="BH2" s="87"/>
      <c r="BI2" s="84"/>
      <c r="BJ2" s="84"/>
      <c r="BK2" s="84"/>
      <c r="BL2" s="84"/>
      <c r="BM2" s="84"/>
      <c r="BN2" s="84"/>
      <c r="BO2" s="84"/>
      <c r="BP2" s="84"/>
      <c r="BQ2" s="84"/>
      <c r="BR2" s="84"/>
    </row>
    <row r="3" spans="1:70">
      <c r="A3" s="8"/>
      <c r="B3" s="8"/>
      <c r="C3" s="8"/>
      <c r="D3" s="8"/>
      <c r="E3" s="8"/>
      <c r="F3" s="8"/>
      <c r="G3" s="8"/>
      <c r="H3" s="8"/>
      <c r="I3" s="8"/>
      <c r="J3" s="8"/>
      <c r="K3" s="8"/>
      <c r="L3" s="8"/>
      <c r="M3" s="8"/>
      <c r="N3" s="8"/>
      <c r="O3" s="8"/>
      <c r="P3" s="8"/>
      <c r="Q3" s="8"/>
      <c r="R3" s="8"/>
      <c r="S3" s="8"/>
      <c r="T3" s="8"/>
      <c r="U3" s="8"/>
      <c r="V3" s="8"/>
      <c r="W3" s="84"/>
      <c r="X3" s="84"/>
      <c r="Y3" s="84"/>
      <c r="Z3" s="84"/>
      <c r="AA3" s="84"/>
      <c r="AB3" s="84"/>
      <c r="AC3" s="84"/>
      <c r="AD3" s="84"/>
      <c r="AE3" s="87"/>
      <c r="AF3" s="84"/>
      <c r="AG3" s="84"/>
      <c r="AH3" s="84"/>
      <c r="AI3" s="84"/>
      <c r="AJ3" s="84"/>
      <c r="AK3" s="84"/>
      <c r="AL3" s="84"/>
      <c r="AM3" s="84"/>
      <c r="AN3" s="84"/>
      <c r="AO3" s="84"/>
      <c r="AP3" s="87"/>
      <c r="AQ3" s="84"/>
      <c r="AR3" s="84"/>
      <c r="AS3" s="84"/>
      <c r="AT3" s="87"/>
      <c r="AU3" s="87"/>
      <c r="AV3" s="84"/>
      <c r="AW3" s="84"/>
      <c r="AX3" s="84"/>
      <c r="AY3" s="84"/>
      <c r="AZ3" s="84"/>
      <c r="BA3" s="84"/>
      <c r="BB3" s="84"/>
      <c r="BC3" s="84"/>
      <c r="BD3" s="84"/>
      <c r="BE3" s="84"/>
      <c r="BF3" s="84"/>
      <c r="BG3" s="87"/>
      <c r="BH3" s="87"/>
      <c r="BI3" s="84"/>
      <c r="BJ3" s="84"/>
      <c r="BK3" s="84"/>
      <c r="BL3" s="84"/>
      <c r="BM3" s="84"/>
      <c r="BN3" s="84"/>
      <c r="BO3" s="84"/>
      <c r="BP3" s="84"/>
      <c r="BQ3" s="84"/>
      <c r="BR3" s="84"/>
    </row>
    <row r="4" spans="1:70">
      <c r="A4" s="8"/>
      <c r="B4" s="8"/>
      <c r="C4" s="8"/>
      <c r="D4" s="8"/>
      <c r="E4" s="8"/>
      <c r="F4" s="8"/>
      <c r="G4" s="8"/>
      <c r="H4" s="8"/>
      <c r="I4" s="8"/>
      <c r="J4" s="8"/>
      <c r="K4" s="8"/>
      <c r="L4" s="8"/>
      <c r="M4" s="8"/>
      <c r="N4" s="8"/>
      <c r="O4" s="8"/>
      <c r="P4" s="8"/>
      <c r="Q4" s="8"/>
      <c r="R4" s="8"/>
      <c r="S4" s="8"/>
      <c r="T4" s="8"/>
      <c r="U4" s="8"/>
      <c r="V4" s="8"/>
      <c r="W4" s="84"/>
      <c r="X4" s="84"/>
      <c r="Y4" s="84"/>
      <c r="Z4" s="84"/>
      <c r="AA4" s="84"/>
      <c r="AB4" s="84"/>
      <c r="AC4" s="84"/>
      <c r="AD4" s="84"/>
      <c r="AE4" s="87"/>
      <c r="AF4" s="84"/>
      <c r="AG4" s="84"/>
      <c r="AH4" s="84"/>
      <c r="AI4" s="84"/>
      <c r="AJ4" s="84"/>
      <c r="AK4" s="84"/>
      <c r="AL4" s="84"/>
      <c r="AM4" s="84"/>
      <c r="AN4" s="84"/>
      <c r="AO4" s="84"/>
      <c r="AP4" s="87"/>
      <c r="AQ4" s="84"/>
      <c r="AR4" s="84"/>
      <c r="AS4" s="84"/>
      <c r="AT4" s="87"/>
      <c r="AU4" s="87"/>
      <c r="AV4" s="84"/>
      <c r="AW4" s="84"/>
      <c r="AX4" s="84"/>
      <c r="AY4" s="84"/>
      <c r="AZ4" s="84"/>
      <c r="BA4" s="84"/>
      <c r="BB4" s="84"/>
      <c r="BC4" s="84"/>
      <c r="BD4" s="84"/>
      <c r="BE4" s="84"/>
      <c r="BF4" s="84"/>
      <c r="BG4" s="87"/>
      <c r="BH4" s="87"/>
      <c r="BI4" s="84"/>
      <c r="BJ4" s="84"/>
      <c r="BK4" s="84"/>
      <c r="BL4" s="84"/>
      <c r="BM4" s="84"/>
      <c r="BN4" s="84"/>
      <c r="BO4" s="84"/>
      <c r="BP4" s="84"/>
      <c r="BQ4" s="84"/>
      <c r="BR4" s="84"/>
    </row>
    <row r="5" spans="1:70" ht="5.0999999999999996" customHeight="1">
      <c r="A5" s="8"/>
      <c r="B5" s="8"/>
      <c r="C5" s="8"/>
      <c r="D5" s="8"/>
      <c r="E5" s="8"/>
      <c r="F5" s="8"/>
      <c r="G5" s="8"/>
      <c r="H5" s="8"/>
      <c r="I5" s="8"/>
      <c r="J5" s="8"/>
      <c r="K5" s="8"/>
      <c r="L5" s="8"/>
      <c r="M5" s="8"/>
      <c r="N5" s="8"/>
      <c r="O5" s="8"/>
      <c r="P5" s="8"/>
      <c r="Q5" s="8"/>
      <c r="R5" s="8"/>
      <c r="S5" s="8"/>
      <c r="T5" s="8"/>
      <c r="U5" s="8"/>
      <c r="V5" s="8"/>
      <c r="W5" s="84"/>
      <c r="X5" s="84"/>
      <c r="Y5" s="84"/>
      <c r="Z5" s="84"/>
      <c r="AA5" s="84"/>
      <c r="AB5" s="84"/>
      <c r="AC5" s="84"/>
      <c r="AD5" s="84"/>
      <c r="AE5" s="87"/>
      <c r="AF5" s="84"/>
      <c r="AG5" s="84"/>
      <c r="AH5" s="84"/>
      <c r="AI5" s="84"/>
      <c r="AJ5" s="84"/>
      <c r="AK5" s="84"/>
      <c r="AL5" s="84"/>
      <c r="AM5" s="84"/>
      <c r="AN5" s="84"/>
      <c r="AO5" s="84"/>
      <c r="AP5" s="87"/>
      <c r="AQ5" s="84"/>
      <c r="AR5" s="84"/>
      <c r="AS5" s="84"/>
      <c r="AT5" s="87"/>
      <c r="AU5" s="87"/>
      <c r="AV5" s="84"/>
      <c r="AW5" s="84"/>
      <c r="AX5" s="84"/>
      <c r="AY5" s="84"/>
      <c r="AZ5" s="84"/>
      <c r="BA5" s="84"/>
      <c r="BB5" s="84"/>
      <c r="BC5" s="84"/>
      <c r="BD5" s="84"/>
      <c r="BE5" s="84"/>
      <c r="BF5" s="84"/>
      <c r="BG5" s="87"/>
      <c r="BH5" s="87"/>
      <c r="BI5" s="84"/>
      <c r="BJ5" s="84"/>
      <c r="BK5" s="84"/>
      <c r="BL5" s="84"/>
      <c r="BM5" s="84"/>
      <c r="BN5" s="84"/>
      <c r="BO5" s="84"/>
      <c r="BP5" s="84"/>
      <c r="BQ5" s="84"/>
      <c r="BR5" s="84"/>
    </row>
    <row r="6" spans="1:70" ht="15.75" thickBot="1">
      <c r="A6" s="84"/>
      <c r="B6" s="340" t="s">
        <v>982</v>
      </c>
      <c r="C6" s="340"/>
      <c r="D6" s="340"/>
      <c r="E6" s="340"/>
      <c r="F6" s="84"/>
      <c r="G6" s="84"/>
      <c r="H6" s="84"/>
      <c r="I6" s="84"/>
      <c r="J6" s="84"/>
      <c r="K6" s="84"/>
      <c r="L6" s="84"/>
      <c r="M6" s="84"/>
      <c r="N6" s="84"/>
      <c r="O6" s="84"/>
      <c r="P6" s="84"/>
      <c r="Q6" s="84"/>
      <c r="R6" s="84"/>
      <c r="S6" s="84"/>
      <c r="T6" s="84"/>
      <c r="U6" s="84"/>
      <c r="V6" s="84"/>
      <c r="W6" s="84"/>
      <c r="X6" s="84"/>
      <c r="Y6" s="84"/>
      <c r="Z6" s="84"/>
      <c r="AA6" s="84"/>
      <c r="AB6" s="84"/>
      <c r="AC6" s="84"/>
      <c r="AD6" s="84"/>
      <c r="AE6" s="87"/>
      <c r="AF6" s="84"/>
      <c r="AG6" s="84"/>
      <c r="AH6" s="84"/>
      <c r="AI6" s="84"/>
      <c r="AJ6" s="84"/>
      <c r="AK6" s="84"/>
      <c r="AL6" s="84"/>
      <c r="AM6" s="84"/>
      <c r="AN6" s="84"/>
      <c r="AO6" s="84"/>
      <c r="AP6" s="87"/>
      <c r="AQ6" s="84"/>
      <c r="AR6" s="84"/>
      <c r="AS6" s="84"/>
      <c r="AT6" s="87"/>
      <c r="AU6" s="87"/>
      <c r="AV6" s="84"/>
      <c r="AW6" s="84"/>
      <c r="AX6" s="84"/>
      <c r="AY6" s="84"/>
      <c r="AZ6" s="84"/>
      <c r="BA6" s="84"/>
      <c r="BB6" s="84"/>
      <c r="BC6" s="84"/>
      <c r="BD6" s="84"/>
      <c r="BE6" s="84"/>
      <c r="BF6" s="84"/>
      <c r="BG6" s="87"/>
      <c r="BH6" s="87"/>
      <c r="BI6" s="84"/>
      <c r="BJ6" s="84"/>
      <c r="BK6" s="84"/>
      <c r="BL6" s="84"/>
      <c r="BM6" s="84"/>
      <c r="BN6" s="557" t="s">
        <v>981</v>
      </c>
      <c r="BO6" s="558"/>
      <c r="BP6" s="559"/>
      <c r="BQ6" s="84"/>
      <c r="BR6" s="84"/>
    </row>
    <row r="7" spans="1:70" ht="7.15" customHeight="1" thickTop="1">
      <c r="A7" s="8"/>
      <c r="B7" s="8"/>
      <c r="C7" s="8"/>
      <c r="D7" s="8"/>
      <c r="E7" s="8"/>
      <c r="F7" s="8"/>
      <c r="G7" s="8"/>
      <c r="H7" s="8"/>
      <c r="I7" s="8"/>
      <c r="J7" s="8"/>
      <c r="K7" s="8"/>
      <c r="L7" s="8"/>
      <c r="M7" s="8"/>
      <c r="N7" s="8"/>
      <c r="O7" s="8"/>
      <c r="P7" s="8"/>
      <c r="Q7" s="8"/>
      <c r="R7" s="8"/>
      <c r="S7" s="8"/>
      <c r="T7" s="8"/>
      <c r="U7" s="8"/>
      <c r="V7" s="8"/>
      <c r="W7" s="84"/>
      <c r="X7" s="84"/>
      <c r="Y7" s="84"/>
      <c r="Z7" s="84"/>
      <c r="AA7" s="84"/>
      <c r="AB7" s="84"/>
      <c r="AC7" s="84"/>
      <c r="AD7" s="84"/>
      <c r="AE7" s="87"/>
      <c r="AF7" s="84"/>
      <c r="AG7" s="84"/>
      <c r="AH7" s="84"/>
      <c r="AI7" s="84"/>
      <c r="AJ7" s="84"/>
      <c r="AK7" s="84"/>
      <c r="AL7" s="84"/>
      <c r="AM7" s="84"/>
      <c r="AN7" s="84"/>
      <c r="AO7" s="84"/>
      <c r="AP7" s="87"/>
      <c r="AQ7" s="84"/>
      <c r="AR7" s="84"/>
      <c r="AS7" s="84"/>
      <c r="AT7" s="87"/>
      <c r="AU7" s="87"/>
      <c r="AV7" s="84"/>
      <c r="AW7" s="84"/>
      <c r="AX7" s="84"/>
      <c r="AY7" s="84"/>
      <c r="AZ7" s="84"/>
      <c r="BA7" s="84"/>
      <c r="BB7" s="84"/>
      <c r="BC7" s="84"/>
      <c r="BD7" s="84"/>
      <c r="BE7" s="84"/>
      <c r="BF7" s="84"/>
      <c r="BG7" s="87"/>
      <c r="BH7" s="87"/>
      <c r="BI7" s="84"/>
      <c r="BJ7" s="84"/>
      <c r="BK7" s="84"/>
      <c r="BL7" s="84"/>
      <c r="BM7" s="84"/>
      <c r="BN7" s="84"/>
      <c r="BO7" s="84"/>
      <c r="BP7" s="84"/>
      <c r="BQ7" s="84"/>
      <c r="BR7" s="84"/>
    </row>
    <row r="8" spans="1:70" ht="15.75">
      <c r="A8" s="8"/>
      <c r="B8" s="293"/>
      <c r="C8" s="541" t="s">
        <v>1193</v>
      </c>
      <c r="D8" s="541"/>
      <c r="E8" s="541"/>
      <c r="F8" s="541"/>
      <c r="G8" s="542"/>
      <c r="H8" s="8"/>
      <c r="I8" s="8"/>
      <c r="J8" s="36" t="str">
        <f>IF('1. General Information'!Q43=data!B7,"You have chosen 'Sub-fund with at least one share class', then please fill the following information","")</f>
        <v/>
      </c>
      <c r="K8" s="8"/>
      <c r="L8" s="8"/>
      <c r="M8" s="8"/>
      <c r="N8" s="8"/>
      <c r="O8" s="8"/>
      <c r="P8" s="8"/>
      <c r="Q8" s="8"/>
      <c r="R8" s="8"/>
      <c r="S8" s="8"/>
      <c r="T8" s="8"/>
      <c r="U8" s="8"/>
      <c r="V8" s="8"/>
      <c r="W8" s="84"/>
      <c r="X8" s="84"/>
      <c r="Y8" s="84"/>
      <c r="Z8" s="84"/>
      <c r="AA8" s="185"/>
      <c r="AB8" s="84"/>
      <c r="AC8" s="84"/>
      <c r="AD8" s="84"/>
      <c r="AE8" s="185" t="s">
        <v>1344</v>
      </c>
      <c r="AF8" s="84"/>
      <c r="AG8" s="84"/>
      <c r="AH8" s="84"/>
      <c r="AI8" s="84"/>
      <c r="AJ8" s="84"/>
      <c r="AK8" s="84"/>
      <c r="AL8" s="84"/>
      <c r="AM8" s="84"/>
      <c r="AN8" s="84"/>
      <c r="AO8" s="84"/>
      <c r="AP8" s="87"/>
      <c r="AQ8" s="84"/>
      <c r="AR8" s="84"/>
      <c r="AS8" s="84"/>
      <c r="AT8" s="87"/>
      <c r="AU8" s="87"/>
      <c r="AV8" s="84"/>
      <c r="AW8" s="84"/>
      <c r="AX8" s="84"/>
      <c r="AY8" s="84"/>
      <c r="AZ8" s="84"/>
      <c r="BA8" s="84"/>
      <c r="BB8" s="84"/>
      <c r="BC8" s="84"/>
      <c r="BD8" s="84"/>
      <c r="BE8" s="84"/>
      <c r="BF8" s="84"/>
      <c r="BG8" s="87"/>
      <c r="BH8" s="87"/>
      <c r="BI8" s="84"/>
      <c r="BJ8" s="84"/>
      <c r="BK8" s="84"/>
      <c r="BL8" s="84"/>
      <c r="BM8" s="84"/>
      <c r="BN8" s="84"/>
      <c r="BO8" s="84"/>
      <c r="BP8" s="84"/>
      <c r="BQ8" s="84"/>
      <c r="BR8" s="84"/>
    </row>
    <row r="9" spans="1:70" ht="7.15" customHeight="1">
      <c r="A9" s="8"/>
      <c r="B9" s="131"/>
      <c r="C9" s="132"/>
      <c r="D9" s="132"/>
      <c r="E9" s="132"/>
      <c r="F9" s="132"/>
      <c r="G9" s="132"/>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63"/>
      <c r="BR9" s="84"/>
    </row>
    <row r="10" spans="1:70" ht="30" customHeight="1">
      <c r="A10" s="8"/>
      <c r="B10" s="131"/>
      <c r="C10" s="132"/>
      <c r="D10" s="1074" t="s">
        <v>1133</v>
      </c>
      <c r="E10" s="1074"/>
      <c r="F10" s="1074"/>
      <c r="G10" s="1074"/>
      <c r="H10" s="1074"/>
      <c r="I10" s="1074"/>
      <c r="J10" s="1071" t="s">
        <v>614</v>
      </c>
      <c r="K10" s="1072"/>
      <c r="L10" s="1072"/>
      <c r="M10" s="1072"/>
      <c r="N10" s="1072"/>
      <c r="O10" s="1072"/>
      <c r="P10" s="1072"/>
      <c r="Q10" s="1072"/>
      <c r="R10" s="1072"/>
      <c r="S10" s="1072"/>
      <c r="T10" s="1072"/>
      <c r="U10" s="1072"/>
      <c r="V10" s="1071" t="s">
        <v>13</v>
      </c>
      <c r="W10" s="1072"/>
      <c r="X10" s="1075"/>
      <c r="Y10" s="1071" t="s">
        <v>611</v>
      </c>
      <c r="Z10" s="1072"/>
      <c r="AA10" s="1072"/>
      <c r="AB10" s="1072"/>
      <c r="AC10" s="1072"/>
      <c r="AD10" s="1075"/>
      <c r="AE10" s="310"/>
      <c r="AF10" s="311"/>
      <c r="AG10" s="311"/>
      <c r="AH10" s="312" t="s">
        <v>1126</v>
      </c>
      <c r="AI10" s="311"/>
      <c r="AJ10" s="1070" t="s">
        <v>1125</v>
      </c>
      <c r="AK10" s="1070"/>
      <c r="AL10" s="1070"/>
      <c r="AM10" s="311"/>
      <c r="AN10" s="313" t="s">
        <v>1126</v>
      </c>
      <c r="AO10" s="311"/>
      <c r="AP10" s="195"/>
      <c r="AQ10" s="1071" t="s">
        <v>1347</v>
      </c>
      <c r="AR10" s="1072"/>
      <c r="AS10" s="1072"/>
      <c r="AT10" s="1072"/>
      <c r="AU10" s="1072"/>
      <c r="AV10" s="1072"/>
      <c r="AW10" s="1072"/>
      <c r="AX10" s="1072"/>
      <c r="AY10" s="1072"/>
      <c r="AZ10" s="1072"/>
      <c r="BA10" s="1072"/>
      <c r="BB10" s="1072"/>
      <c r="BC10" s="1072"/>
      <c r="BD10" s="1072"/>
      <c r="BE10" s="1072"/>
      <c r="BF10" s="1072"/>
      <c r="BG10" s="1072"/>
      <c r="BH10" s="1072"/>
      <c r="BI10" s="1072"/>
      <c r="BJ10" s="1075"/>
      <c r="BK10" s="1074" t="s">
        <v>984</v>
      </c>
      <c r="BL10" s="1074"/>
      <c r="BM10" s="1074"/>
      <c r="BN10" s="1071" t="s">
        <v>1247</v>
      </c>
      <c r="BO10" s="1072"/>
      <c r="BP10" s="1073"/>
      <c r="BQ10" s="137"/>
      <c r="BR10" s="84"/>
    </row>
    <row r="11" spans="1:70" ht="11.1" customHeight="1">
      <c r="A11" s="8"/>
      <c r="B11" s="131"/>
      <c r="C11" s="314"/>
      <c r="D11" s="64"/>
      <c r="E11" s="65"/>
      <c r="F11" s="65"/>
      <c r="G11" s="65"/>
      <c r="H11" s="65"/>
      <c r="I11" s="66"/>
      <c r="J11" s="67"/>
      <c r="K11" s="65"/>
      <c r="L11" s="65"/>
      <c r="M11" s="65"/>
      <c r="N11" s="65"/>
      <c r="O11" s="65"/>
      <c r="P11" s="65"/>
      <c r="Q11" s="65"/>
      <c r="R11" s="65"/>
      <c r="S11" s="65"/>
      <c r="T11" s="65"/>
      <c r="U11" s="66"/>
      <c r="V11" s="67"/>
      <c r="W11" s="65"/>
      <c r="X11" s="66"/>
      <c r="Y11" s="67"/>
      <c r="Z11" s="65"/>
      <c r="AA11" s="65"/>
      <c r="AB11" s="65"/>
      <c r="AC11" s="65"/>
      <c r="AD11" s="65"/>
      <c r="AE11" s="316"/>
      <c r="AF11" s="1063"/>
      <c r="AG11" s="1063"/>
      <c r="AH11" s="1063"/>
      <c r="AI11" s="1063"/>
      <c r="AJ11" s="1063"/>
      <c r="AK11" s="1063"/>
      <c r="AL11" s="1063"/>
      <c r="AM11" s="1063"/>
      <c r="AN11" s="1063"/>
      <c r="AO11" s="1063"/>
      <c r="AP11" s="319"/>
      <c r="AQ11" s="1053" t="str">
        <f ca="1">IF(AF12=data!$I$2,"",
IF(
IFERROR(SEARCH(AF12,AQ11),0)=0,
IF(LEN(AF12)&gt;0,
       AQ11&amp;IF(LEN(AQ11)&gt;0,", ","")&amp;AF12,
       ""),
AQ11
))</f>
        <v/>
      </c>
      <c r="AR11" s="1053"/>
      <c r="AS11" s="1053"/>
      <c r="AT11" s="1053"/>
      <c r="AU11" s="1053"/>
      <c r="AV11" s="1053"/>
      <c r="AW11" s="1053"/>
      <c r="AX11" s="1053"/>
      <c r="AY11" s="1053"/>
      <c r="AZ11" s="1053"/>
      <c r="BA11" s="1053"/>
      <c r="BB11" s="1053"/>
      <c r="BC11" s="1053"/>
      <c r="BD11" s="1053"/>
      <c r="BE11" s="1053"/>
      <c r="BF11" s="1053"/>
      <c r="BG11" s="1053"/>
      <c r="BH11" s="1053"/>
      <c r="BI11" s="1053"/>
      <c r="BJ11" s="1054"/>
      <c r="BK11" s="68"/>
      <c r="BL11" s="69"/>
      <c r="BM11" s="69"/>
      <c r="BN11" s="68"/>
      <c r="BO11" s="69"/>
      <c r="BP11" s="70"/>
      <c r="BQ11" s="137"/>
      <c r="BR11" s="84"/>
    </row>
    <row r="12" spans="1:70" ht="11.1" customHeight="1">
      <c r="A12" s="8"/>
      <c r="B12" s="131"/>
      <c r="C12" s="359">
        <v>1</v>
      </c>
      <c r="D12" s="71"/>
      <c r="E12" s="1064"/>
      <c r="F12" s="1065"/>
      <c r="G12" s="1065"/>
      <c r="H12" s="1066"/>
      <c r="I12" s="72"/>
      <c r="J12" s="71"/>
      <c r="K12" s="1067"/>
      <c r="L12" s="1068"/>
      <c r="M12" s="1068"/>
      <c r="N12" s="1068"/>
      <c r="O12" s="1068"/>
      <c r="P12" s="1068"/>
      <c r="Q12" s="1068"/>
      <c r="R12" s="1068"/>
      <c r="S12" s="1068"/>
      <c r="T12" s="1069"/>
      <c r="U12" s="72"/>
      <c r="V12" s="71"/>
      <c r="W12" s="63"/>
      <c r="X12" s="72"/>
      <c r="Y12" s="71"/>
      <c r="Z12" s="1067"/>
      <c r="AA12" s="1068"/>
      <c r="AB12" s="1068"/>
      <c r="AC12" s="1069"/>
      <c r="AD12" s="83"/>
      <c r="AE12" s="317"/>
      <c r="AF12" s="1059"/>
      <c r="AG12" s="1060"/>
      <c r="AH12" s="1060"/>
      <c r="AI12" s="1060"/>
      <c r="AJ12" s="1060"/>
      <c r="AK12" s="1060"/>
      <c r="AL12" s="1060"/>
      <c r="AM12" s="1060"/>
      <c r="AN12" s="1060"/>
      <c r="AO12" s="1061"/>
      <c r="AP12" s="320"/>
      <c r="AQ12" s="1055"/>
      <c r="AR12" s="1055"/>
      <c r="AS12" s="1055"/>
      <c r="AT12" s="1055"/>
      <c r="AU12" s="1055"/>
      <c r="AV12" s="1055"/>
      <c r="AW12" s="1055"/>
      <c r="AX12" s="1055"/>
      <c r="AY12" s="1055"/>
      <c r="AZ12" s="1055"/>
      <c r="BA12" s="1055"/>
      <c r="BB12" s="1055"/>
      <c r="BC12" s="1055"/>
      <c r="BD12" s="1055"/>
      <c r="BE12" s="1055"/>
      <c r="BF12" s="1055"/>
      <c r="BG12" s="1055"/>
      <c r="BH12" s="1055"/>
      <c r="BI12" s="1055"/>
      <c r="BJ12" s="1056"/>
      <c r="BK12" s="73"/>
      <c r="BL12" s="62"/>
      <c r="BM12" s="74"/>
      <c r="BN12" s="73"/>
      <c r="BO12" s="62"/>
      <c r="BP12" s="75"/>
      <c r="BQ12" s="137"/>
      <c r="BR12" s="84"/>
    </row>
    <row r="13" spans="1:70" ht="11.1" customHeight="1">
      <c r="A13" s="8"/>
      <c r="B13" s="131"/>
      <c r="C13" s="360"/>
      <c r="D13" s="76"/>
      <c r="E13" s="77"/>
      <c r="F13" s="77"/>
      <c r="G13" s="77"/>
      <c r="H13" s="77"/>
      <c r="I13" s="78"/>
      <c r="J13" s="76"/>
      <c r="K13" s="77"/>
      <c r="L13" s="77"/>
      <c r="M13" s="77"/>
      <c r="N13" s="77"/>
      <c r="O13" s="77"/>
      <c r="P13" s="77"/>
      <c r="Q13" s="77"/>
      <c r="R13" s="77"/>
      <c r="S13" s="77"/>
      <c r="T13" s="77"/>
      <c r="U13" s="78"/>
      <c r="V13" s="76"/>
      <c r="W13" s="77"/>
      <c r="X13" s="78"/>
      <c r="Y13" s="76"/>
      <c r="Z13" s="77"/>
      <c r="AA13" s="77"/>
      <c r="AB13" s="77"/>
      <c r="AC13" s="77"/>
      <c r="AD13" s="77"/>
      <c r="AE13" s="318"/>
      <c r="AF13" s="1062"/>
      <c r="AG13" s="1062"/>
      <c r="AH13" s="1062"/>
      <c r="AI13" s="1062"/>
      <c r="AJ13" s="1062"/>
      <c r="AK13" s="1062"/>
      <c r="AL13" s="1062"/>
      <c r="AM13" s="1062"/>
      <c r="AN13" s="1062"/>
      <c r="AO13" s="1062"/>
      <c r="AP13" s="321"/>
      <c r="AQ13" s="1057"/>
      <c r="AR13" s="1057"/>
      <c r="AS13" s="1057"/>
      <c r="AT13" s="1057"/>
      <c r="AU13" s="1057"/>
      <c r="AV13" s="1057"/>
      <c r="AW13" s="1057"/>
      <c r="AX13" s="1057"/>
      <c r="AY13" s="1057"/>
      <c r="AZ13" s="1057"/>
      <c r="BA13" s="1057"/>
      <c r="BB13" s="1057"/>
      <c r="BC13" s="1057"/>
      <c r="BD13" s="1057"/>
      <c r="BE13" s="1057"/>
      <c r="BF13" s="1057"/>
      <c r="BG13" s="1057"/>
      <c r="BH13" s="1057"/>
      <c r="BI13" s="1057"/>
      <c r="BJ13" s="1058"/>
      <c r="BK13" s="79"/>
      <c r="BL13" s="80"/>
      <c r="BM13" s="80"/>
      <c r="BN13" s="79"/>
      <c r="BO13" s="80"/>
      <c r="BP13" s="81"/>
      <c r="BQ13" s="137"/>
      <c r="BR13" s="84"/>
    </row>
    <row r="14" spans="1:70" ht="11.1" customHeight="1">
      <c r="A14" s="8"/>
      <c r="B14" s="131"/>
      <c r="C14" s="361"/>
      <c r="D14" s="82"/>
      <c r="E14" s="65"/>
      <c r="F14" s="65"/>
      <c r="G14" s="65"/>
      <c r="H14" s="65"/>
      <c r="I14" s="66"/>
      <c r="J14" s="67"/>
      <c r="K14" s="65"/>
      <c r="L14" s="65"/>
      <c r="M14" s="65"/>
      <c r="N14" s="65"/>
      <c r="O14" s="65"/>
      <c r="P14" s="65"/>
      <c r="Q14" s="65"/>
      <c r="R14" s="65"/>
      <c r="S14" s="65"/>
      <c r="T14" s="65"/>
      <c r="U14" s="66"/>
      <c r="V14" s="67"/>
      <c r="W14" s="65"/>
      <c r="X14" s="66"/>
      <c r="Y14" s="67"/>
      <c r="Z14" s="65"/>
      <c r="AA14" s="65"/>
      <c r="AB14" s="65"/>
      <c r="AC14" s="65"/>
      <c r="AD14" s="66"/>
      <c r="AE14" s="316"/>
      <c r="AF14" s="1063"/>
      <c r="AG14" s="1063"/>
      <c r="AH14" s="1063"/>
      <c r="AI14" s="1063"/>
      <c r="AJ14" s="1063"/>
      <c r="AK14" s="1063"/>
      <c r="AL14" s="1063"/>
      <c r="AM14" s="1063"/>
      <c r="AN14" s="1063"/>
      <c r="AO14" s="1063"/>
      <c r="AP14" s="319"/>
      <c r="AQ14" s="1053" t="str">
        <f ca="1">IF(AF15=data!$I$2,"",
IF(
IFERROR(SEARCH(AF15,AQ14),0)=0,
IF(LEN(AF15)&gt;0,
       AQ14&amp;IF(LEN(AQ14)&gt;0,", ","")&amp;AF15,
       ""),
AQ14
))</f>
        <v/>
      </c>
      <c r="AR14" s="1053"/>
      <c r="AS14" s="1053"/>
      <c r="AT14" s="1053"/>
      <c r="AU14" s="1053"/>
      <c r="AV14" s="1053"/>
      <c r="AW14" s="1053"/>
      <c r="AX14" s="1053"/>
      <c r="AY14" s="1053"/>
      <c r="AZ14" s="1053"/>
      <c r="BA14" s="1053"/>
      <c r="BB14" s="1053"/>
      <c r="BC14" s="1053"/>
      <c r="BD14" s="1053"/>
      <c r="BE14" s="1053"/>
      <c r="BF14" s="1053"/>
      <c r="BG14" s="1053"/>
      <c r="BH14" s="1053"/>
      <c r="BI14" s="1053"/>
      <c r="BJ14" s="1054"/>
      <c r="BK14" s="68"/>
      <c r="BL14" s="69"/>
      <c r="BM14" s="69"/>
      <c r="BN14" s="68"/>
      <c r="BO14" s="69"/>
      <c r="BP14" s="70"/>
      <c r="BQ14" s="137"/>
      <c r="BR14" s="84"/>
    </row>
    <row r="15" spans="1:70" ht="11.1" customHeight="1">
      <c r="A15" s="8"/>
      <c r="B15" s="131"/>
      <c r="C15" s="359">
        <v>2</v>
      </c>
      <c r="D15" s="83"/>
      <c r="E15" s="1064"/>
      <c r="F15" s="1065"/>
      <c r="G15" s="1065"/>
      <c r="H15" s="1066"/>
      <c r="I15" s="72"/>
      <c r="J15" s="71"/>
      <c r="K15" s="1067"/>
      <c r="L15" s="1068"/>
      <c r="M15" s="1068"/>
      <c r="N15" s="1068"/>
      <c r="O15" s="1068"/>
      <c r="P15" s="1068"/>
      <c r="Q15" s="1068"/>
      <c r="R15" s="1068"/>
      <c r="S15" s="1068"/>
      <c r="T15" s="1069"/>
      <c r="U15" s="72"/>
      <c r="V15" s="71"/>
      <c r="W15" s="63"/>
      <c r="X15" s="72"/>
      <c r="Y15" s="71"/>
      <c r="Z15" s="1067"/>
      <c r="AA15" s="1068"/>
      <c r="AB15" s="1068"/>
      <c r="AC15" s="1069"/>
      <c r="AD15" s="72"/>
      <c r="AE15" s="317"/>
      <c r="AF15" s="1059"/>
      <c r="AG15" s="1060"/>
      <c r="AH15" s="1060"/>
      <c r="AI15" s="1060"/>
      <c r="AJ15" s="1060"/>
      <c r="AK15" s="1060"/>
      <c r="AL15" s="1060"/>
      <c r="AM15" s="1060"/>
      <c r="AN15" s="1060"/>
      <c r="AO15" s="1061"/>
      <c r="AP15" s="320"/>
      <c r="AQ15" s="1055"/>
      <c r="AR15" s="1055"/>
      <c r="AS15" s="1055"/>
      <c r="AT15" s="1055"/>
      <c r="AU15" s="1055"/>
      <c r="AV15" s="1055"/>
      <c r="AW15" s="1055"/>
      <c r="AX15" s="1055"/>
      <c r="AY15" s="1055"/>
      <c r="AZ15" s="1055"/>
      <c r="BA15" s="1055"/>
      <c r="BB15" s="1055"/>
      <c r="BC15" s="1055"/>
      <c r="BD15" s="1055"/>
      <c r="BE15" s="1055"/>
      <c r="BF15" s="1055"/>
      <c r="BG15" s="1055"/>
      <c r="BH15" s="1055"/>
      <c r="BI15" s="1055"/>
      <c r="BJ15" s="1056"/>
      <c r="BK15" s="73"/>
      <c r="BL15" s="62"/>
      <c r="BM15" s="74"/>
      <c r="BN15" s="73"/>
      <c r="BO15" s="62"/>
      <c r="BP15" s="75"/>
      <c r="BQ15" s="137"/>
      <c r="BR15" s="84"/>
    </row>
    <row r="16" spans="1:70" ht="11.1" customHeight="1">
      <c r="A16" s="8"/>
      <c r="B16" s="131"/>
      <c r="C16" s="360"/>
      <c r="D16" s="77"/>
      <c r="E16" s="77"/>
      <c r="F16" s="77"/>
      <c r="G16" s="77"/>
      <c r="H16" s="77"/>
      <c r="I16" s="78"/>
      <c r="J16" s="76"/>
      <c r="K16" s="77"/>
      <c r="L16" s="77"/>
      <c r="M16" s="77"/>
      <c r="N16" s="77"/>
      <c r="O16" s="77"/>
      <c r="P16" s="77"/>
      <c r="Q16" s="77"/>
      <c r="R16" s="77"/>
      <c r="S16" s="77"/>
      <c r="T16" s="77"/>
      <c r="U16" s="78"/>
      <c r="V16" s="76"/>
      <c r="W16" s="77"/>
      <c r="X16" s="78"/>
      <c r="Y16" s="76"/>
      <c r="Z16" s="77"/>
      <c r="AA16" s="77"/>
      <c r="AB16" s="77"/>
      <c r="AC16" s="77"/>
      <c r="AD16" s="78"/>
      <c r="AE16" s="318"/>
      <c r="AF16" s="1062"/>
      <c r="AG16" s="1062"/>
      <c r="AH16" s="1062"/>
      <c r="AI16" s="1062"/>
      <c r="AJ16" s="1062"/>
      <c r="AK16" s="1062"/>
      <c r="AL16" s="1062"/>
      <c r="AM16" s="1062"/>
      <c r="AN16" s="1062"/>
      <c r="AO16" s="1062"/>
      <c r="AP16" s="321"/>
      <c r="AQ16" s="1057"/>
      <c r="AR16" s="1057"/>
      <c r="AS16" s="1057"/>
      <c r="AT16" s="1057"/>
      <c r="AU16" s="1057"/>
      <c r="AV16" s="1057"/>
      <c r="AW16" s="1057"/>
      <c r="AX16" s="1057"/>
      <c r="AY16" s="1057"/>
      <c r="AZ16" s="1057"/>
      <c r="BA16" s="1057"/>
      <c r="BB16" s="1057"/>
      <c r="BC16" s="1057"/>
      <c r="BD16" s="1057"/>
      <c r="BE16" s="1057"/>
      <c r="BF16" s="1057"/>
      <c r="BG16" s="1057"/>
      <c r="BH16" s="1057"/>
      <c r="BI16" s="1057"/>
      <c r="BJ16" s="1058"/>
      <c r="BK16" s="79"/>
      <c r="BL16" s="80"/>
      <c r="BM16" s="80"/>
      <c r="BN16" s="79"/>
      <c r="BO16" s="80"/>
      <c r="BP16" s="81"/>
      <c r="BQ16" s="137"/>
      <c r="BR16" s="84"/>
    </row>
    <row r="17" spans="1:70" ht="11.1" customHeight="1">
      <c r="A17" s="8"/>
      <c r="B17" s="131"/>
      <c r="C17" s="361"/>
      <c r="D17" s="64"/>
      <c r="E17" s="65"/>
      <c r="F17" s="65"/>
      <c r="G17" s="65"/>
      <c r="H17" s="65"/>
      <c r="I17" s="66"/>
      <c r="J17" s="67"/>
      <c r="K17" s="65"/>
      <c r="L17" s="65"/>
      <c r="M17" s="65"/>
      <c r="N17" s="65"/>
      <c r="O17" s="65"/>
      <c r="P17" s="65"/>
      <c r="Q17" s="65"/>
      <c r="R17" s="65"/>
      <c r="S17" s="65"/>
      <c r="T17" s="65"/>
      <c r="U17" s="66"/>
      <c r="V17" s="67"/>
      <c r="W17" s="65"/>
      <c r="X17" s="66"/>
      <c r="Y17" s="67"/>
      <c r="Z17" s="65"/>
      <c r="AA17" s="65"/>
      <c r="AB17" s="65"/>
      <c r="AC17" s="65"/>
      <c r="AD17" s="66"/>
      <c r="AE17" s="316"/>
      <c r="AF17" s="1063"/>
      <c r="AG17" s="1063"/>
      <c r="AH17" s="1063"/>
      <c r="AI17" s="1063"/>
      <c r="AJ17" s="1063"/>
      <c r="AK17" s="1063"/>
      <c r="AL17" s="1063"/>
      <c r="AM17" s="1063"/>
      <c r="AN17" s="1063"/>
      <c r="AO17" s="1063"/>
      <c r="AP17" s="319"/>
      <c r="AQ17" s="1053" t="str">
        <f ca="1">IF(AF18=data!$I$2,"",
IF(
IFERROR(SEARCH(AF18,AQ17),0)=0,
IF(LEN(AF18)&gt;0,
       AQ17&amp;IF(LEN(AQ17)&gt;0,", ","")&amp;AF18,
       ""),
AQ17
))</f>
        <v/>
      </c>
      <c r="AR17" s="1053"/>
      <c r="AS17" s="1053"/>
      <c r="AT17" s="1053"/>
      <c r="AU17" s="1053"/>
      <c r="AV17" s="1053"/>
      <c r="AW17" s="1053"/>
      <c r="AX17" s="1053"/>
      <c r="AY17" s="1053"/>
      <c r="AZ17" s="1053"/>
      <c r="BA17" s="1053"/>
      <c r="BB17" s="1053"/>
      <c r="BC17" s="1053"/>
      <c r="BD17" s="1053"/>
      <c r="BE17" s="1053"/>
      <c r="BF17" s="1053"/>
      <c r="BG17" s="1053"/>
      <c r="BH17" s="1053"/>
      <c r="BI17" s="1053"/>
      <c r="BJ17" s="1054"/>
      <c r="BK17" s="68"/>
      <c r="BL17" s="69"/>
      <c r="BM17" s="69"/>
      <c r="BN17" s="68"/>
      <c r="BO17" s="69"/>
      <c r="BP17" s="70"/>
      <c r="BQ17" s="137"/>
      <c r="BR17" s="84"/>
    </row>
    <row r="18" spans="1:70" ht="11.1" customHeight="1">
      <c r="A18" s="8"/>
      <c r="B18" s="131"/>
      <c r="C18" s="359">
        <v>3</v>
      </c>
      <c r="D18" s="71"/>
      <c r="E18" s="1064"/>
      <c r="F18" s="1065"/>
      <c r="G18" s="1065"/>
      <c r="H18" s="1066"/>
      <c r="I18" s="72"/>
      <c r="J18" s="71"/>
      <c r="K18" s="1067"/>
      <c r="L18" s="1068"/>
      <c r="M18" s="1068"/>
      <c r="N18" s="1068"/>
      <c r="O18" s="1068"/>
      <c r="P18" s="1068"/>
      <c r="Q18" s="1068"/>
      <c r="R18" s="1068"/>
      <c r="S18" s="1068"/>
      <c r="T18" s="1069"/>
      <c r="U18" s="72"/>
      <c r="V18" s="71"/>
      <c r="W18" s="63"/>
      <c r="X18" s="72"/>
      <c r="Y18" s="71"/>
      <c r="Z18" s="1067"/>
      <c r="AA18" s="1068"/>
      <c r="AB18" s="1068"/>
      <c r="AC18" s="1069"/>
      <c r="AD18" s="72"/>
      <c r="AE18" s="317"/>
      <c r="AF18" s="1059"/>
      <c r="AG18" s="1060"/>
      <c r="AH18" s="1060"/>
      <c r="AI18" s="1060"/>
      <c r="AJ18" s="1060"/>
      <c r="AK18" s="1060"/>
      <c r="AL18" s="1060"/>
      <c r="AM18" s="1060"/>
      <c r="AN18" s="1060"/>
      <c r="AO18" s="1061"/>
      <c r="AP18" s="320"/>
      <c r="AQ18" s="1055"/>
      <c r="AR18" s="1055"/>
      <c r="AS18" s="1055"/>
      <c r="AT18" s="1055"/>
      <c r="AU18" s="1055"/>
      <c r="AV18" s="1055"/>
      <c r="AW18" s="1055"/>
      <c r="AX18" s="1055"/>
      <c r="AY18" s="1055"/>
      <c r="AZ18" s="1055"/>
      <c r="BA18" s="1055"/>
      <c r="BB18" s="1055"/>
      <c r="BC18" s="1055"/>
      <c r="BD18" s="1055"/>
      <c r="BE18" s="1055"/>
      <c r="BF18" s="1055"/>
      <c r="BG18" s="1055"/>
      <c r="BH18" s="1055"/>
      <c r="BI18" s="1055"/>
      <c r="BJ18" s="1056"/>
      <c r="BK18" s="73"/>
      <c r="BL18" s="62"/>
      <c r="BM18" s="74"/>
      <c r="BN18" s="73"/>
      <c r="BO18" s="62"/>
      <c r="BP18" s="75"/>
      <c r="BQ18" s="137"/>
      <c r="BR18" s="84"/>
    </row>
    <row r="19" spans="1:70" ht="11.1" customHeight="1">
      <c r="A19" s="8"/>
      <c r="B19" s="131"/>
      <c r="C19" s="360"/>
      <c r="D19" s="76"/>
      <c r="E19" s="77"/>
      <c r="F19" s="77"/>
      <c r="G19" s="77"/>
      <c r="H19" s="77"/>
      <c r="I19" s="78"/>
      <c r="J19" s="76"/>
      <c r="K19" s="77"/>
      <c r="L19" s="77"/>
      <c r="M19" s="77"/>
      <c r="N19" s="77"/>
      <c r="O19" s="77"/>
      <c r="P19" s="77"/>
      <c r="Q19" s="77"/>
      <c r="R19" s="77"/>
      <c r="S19" s="77"/>
      <c r="T19" s="77"/>
      <c r="U19" s="78"/>
      <c r="V19" s="76"/>
      <c r="W19" s="77"/>
      <c r="X19" s="78"/>
      <c r="Y19" s="76"/>
      <c r="Z19" s="77"/>
      <c r="AA19" s="77"/>
      <c r="AB19" s="77"/>
      <c r="AC19" s="77"/>
      <c r="AD19" s="78"/>
      <c r="AE19" s="318"/>
      <c r="AF19" s="1062"/>
      <c r="AG19" s="1062"/>
      <c r="AH19" s="1062"/>
      <c r="AI19" s="1062"/>
      <c r="AJ19" s="1062"/>
      <c r="AK19" s="1062"/>
      <c r="AL19" s="1062"/>
      <c r="AM19" s="1062"/>
      <c r="AN19" s="1062"/>
      <c r="AO19" s="1062"/>
      <c r="AP19" s="321"/>
      <c r="AQ19" s="1057"/>
      <c r="AR19" s="1057"/>
      <c r="AS19" s="1057"/>
      <c r="AT19" s="1057"/>
      <c r="AU19" s="1057"/>
      <c r="AV19" s="1057"/>
      <c r="AW19" s="1057"/>
      <c r="AX19" s="1057"/>
      <c r="AY19" s="1057"/>
      <c r="AZ19" s="1057"/>
      <c r="BA19" s="1057"/>
      <c r="BB19" s="1057"/>
      <c r="BC19" s="1057"/>
      <c r="BD19" s="1057"/>
      <c r="BE19" s="1057"/>
      <c r="BF19" s="1057"/>
      <c r="BG19" s="1057"/>
      <c r="BH19" s="1057"/>
      <c r="BI19" s="1057"/>
      <c r="BJ19" s="1058"/>
      <c r="BK19" s="79"/>
      <c r="BL19" s="80"/>
      <c r="BM19" s="80"/>
      <c r="BN19" s="79"/>
      <c r="BO19" s="80"/>
      <c r="BP19" s="81"/>
      <c r="BQ19" s="137"/>
      <c r="BR19" s="84"/>
    </row>
    <row r="20" spans="1:70" ht="11.1" customHeight="1">
      <c r="A20" s="8"/>
      <c r="B20" s="131"/>
      <c r="C20" s="361"/>
      <c r="D20" s="64"/>
      <c r="E20" s="65"/>
      <c r="F20" s="65"/>
      <c r="G20" s="65"/>
      <c r="H20" s="65"/>
      <c r="I20" s="66"/>
      <c r="J20" s="67"/>
      <c r="K20" s="65"/>
      <c r="L20" s="65"/>
      <c r="M20" s="65"/>
      <c r="N20" s="65"/>
      <c r="O20" s="65"/>
      <c r="P20" s="65"/>
      <c r="Q20" s="65"/>
      <c r="R20" s="65"/>
      <c r="S20" s="65"/>
      <c r="T20" s="65"/>
      <c r="U20" s="66"/>
      <c r="V20" s="67"/>
      <c r="W20" s="65"/>
      <c r="X20" s="66"/>
      <c r="Y20" s="67"/>
      <c r="Z20" s="65"/>
      <c r="AA20" s="65"/>
      <c r="AB20" s="65"/>
      <c r="AC20" s="65"/>
      <c r="AD20" s="66"/>
      <c r="AE20" s="316"/>
      <c r="AF20" s="1063"/>
      <c r="AG20" s="1063"/>
      <c r="AH20" s="1063"/>
      <c r="AI20" s="1063"/>
      <c r="AJ20" s="1063"/>
      <c r="AK20" s="1063"/>
      <c r="AL20" s="1063"/>
      <c r="AM20" s="1063"/>
      <c r="AN20" s="1063"/>
      <c r="AO20" s="1063"/>
      <c r="AP20" s="319"/>
      <c r="AQ20" s="1053" t="str">
        <f ca="1">IF(AF21=data!$I$2,"",
IF(
IFERROR(SEARCH(AF21,AQ20),0)=0,
IF(LEN(AF21)&gt;0,
       AQ20&amp;IF(LEN(AQ20)&gt;0,", ","")&amp;AF21,
       ""),
AQ20
))</f>
        <v/>
      </c>
      <c r="AR20" s="1053"/>
      <c r="AS20" s="1053"/>
      <c r="AT20" s="1053"/>
      <c r="AU20" s="1053"/>
      <c r="AV20" s="1053"/>
      <c r="AW20" s="1053"/>
      <c r="AX20" s="1053"/>
      <c r="AY20" s="1053"/>
      <c r="AZ20" s="1053"/>
      <c r="BA20" s="1053"/>
      <c r="BB20" s="1053"/>
      <c r="BC20" s="1053"/>
      <c r="BD20" s="1053"/>
      <c r="BE20" s="1053"/>
      <c r="BF20" s="1053"/>
      <c r="BG20" s="1053"/>
      <c r="BH20" s="1053"/>
      <c r="BI20" s="1053"/>
      <c r="BJ20" s="1054"/>
      <c r="BK20" s="68"/>
      <c r="BL20" s="69"/>
      <c r="BM20" s="69"/>
      <c r="BN20" s="68"/>
      <c r="BO20" s="69"/>
      <c r="BP20" s="70"/>
      <c r="BQ20" s="137"/>
      <c r="BR20" s="84"/>
    </row>
    <row r="21" spans="1:70" ht="11.1" customHeight="1">
      <c r="A21" s="8"/>
      <c r="B21" s="131"/>
      <c r="C21" s="359">
        <v>4</v>
      </c>
      <c r="D21" s="71"/>
      <c r="E21" s="1064"/>
      <c r="F21" s="1065"/>
      <c r="G21" s="1065"/>
      <c r="H21" s="1066"/>
      <c r="I21" s="72"/>
      <c r="J21" s="71"/>
      <c r="K21" s="1067"/>
      <c r="L21" s="1068"/>
      <c r="M21" s="1068"/>
      <c r="N21" s="1068"/>
      <c r="O21" s="1068"/>
      <c r="P21" s="1068"/>
      <c r="Q21" s="1068"/>
      <c r="R21" s="1068"/>
      <c r="S21" s="1068"/>
      <c r="T21" s="1069"/>
      <c r="U21" s="72"/>
      <c r="V21" s="71"/>
      <c r="W21" s="63"/>
      <c r="X21" s="72"/>
      <c r="Y21" s="71"/>
      <c r="Z21" s="1067"/>
      <c r="AA21" s="1068"/>
      <c r="AB21" s="1068"/>
      <c r="AC21" s="1069"/>
      <c r="AD21" s="72"/>
      <c r="AE21" s="317"/>
      <c r="AF21" s="1059"/>
      <c r="AG21" s="1060"/>
      <c r="AH21" s="1060"/>
      <c r="AI21" s="1060"/>
      <c r="AJ21" s="1060"/>
      <c r="AK21" s="1060"/>
      <c r="AL21" s="1060"/>
      <c r="AM21" s="1060"/>
      <c r="AN21" s="1060"/>
      <c r="AO21" s="1061"/>
      <c r="AP21" s="320"/>
      <c r="AQ21" s="1055"/>
      <c r="AR21" s="1055"/>
      <c r="AS21" s="1055"/>
      <c r="AT21" s="1055"/>
      <c r="AU21" s="1055"/>
      <c r="AV21" s="1055"/>
      <c r="AW21" s="1055"/>
      <c r="AX21" s="1055"/>
      <c r="AY21" s="1055"/>
      <c r="AZ21" s="1055"/>
      <c r="BA21" s="1055"/>
      <c r="BB21" s="1055"/>
      <c r="BC21" s="1055"/>
      <c r="BD21" s="1055"/>
      <c r="BE21" s="1055"/>
      <c r="BF21" s="1055"/>
      <c r="BG21" s="1055"/>
      <c r="BH21" s="1055"/>
      <c r="BI21" s="1055"/>
      <c r="BJ21" s="1056"/>
      <c r="BK21" s="73"/>
      <c r="BL21" s="62"/>
      <c r="BM21" s="74"/>
      <c r="BN21" s="73"/>
      <c r="BO21" s="62"/>
      <c r="BP21" s="75"/>
      <c r="BQ21" s="137"/>
      <c r="BR21" s="84"/>
    </row>
    <row r="22" spans="1:70" ht="11.1" customHeight="1">
      <c r="A22" s="8"/>
      <c r="B22" s="131"/>
      <c r="C22" s="360"/>
      <c r="D22" s="76"/>
      <c r="E22" s="77"/>
      <c r="F22" s="77"/>
      <c r="G22" s="77"/>
      <c r="H22" s="77"/>
      <c r="I22" s="78"/>
      <c r="J22" s="76"/>
      <c r="K22" s="77"/>
      <c r="L22" s="77"/>
      <c r="M22" s="77"/>
      <c r="N22" s="77"/>
      <c r="O22" s="77"/>
      <c r="P22" s="77"/>
      <c r="Q22" s="77"/>
      <c r="R22" s="77"/>
      <c r="S22" s="77"/>
      <c r="T22" s="77"/>
      <c r="U22" s="78"/>
      <c r="V22" s="76"/>
      <c r="W22" s="77"/>
      <c r="X22" s="78"/>
      <c r="Y22" s="76"/>
      <c r="Z22" s="77"/>
      <c r="AA22" s="77"/>
      <c r="AB22" s="77"/>
      <c r="AC22" s="77"/>
      <c r="AD22" s="78"/>
      <c r="AE22" s="318"/>
      <c r="AF22" s="1062"/>
      <c r="AG22" s="1062"/>
      <c r="AH22" s="1062"/>
      <c r="AI22" s="1062"/>
      <c r="AJ22" s="1062"/>
      <c r="AK22" s="1062"/>
      <c r="AL22" s="1062"/>
      <c r="AM22" s="1062"/>
      <c r="AN22" s="1062"/>
      <c r="AO22" s="1062"/>
      <c r="AP22" s="321"/>
      <c r="AQ22" s="1057"/>
      <c r="AR22" s="1057"/>
      <c r="AS22" s="1057"/>
      <c r="AT22" s="1057"/>
      <c r="AU22" s="1057"/>
      <c r="AV22" s="1057"/>
      <c r="AW22" s="1057"/>
      <c r="AX22" s="1057"/>
      <c r="AY22" s="1057"/>
      <c r="AZ22" s="1057"/>
      <c r="BA22" s="1057"/>
      <c r="BB22" s="1057"/>
      <c r="BC22" s="1057"/>
      <c r="BD22" s="1057"/>
      <c r="BE22" s="1057"/>
      <c r="BF22" s="1057"/>
      <c r="BG22" s="1057"/>
      <c r="BH22" s="1057"/>
      <c r="BI22" s="1057"/>
      <c r="BJ22" s="1058"/>
      <c r="BK22" s="79"/>
      <c r="BL22" s="80"/>
      <c r="BM22" s="80"/>
      <c r="BN22" s="79"/>
      <c r="BO22" s="80"/>
      <c r="BP22" s="81"/>
      <c r="BQ22" s="137"/>
      <c r="BR22" s="84"/>
    </row>
    <row r="23" spans="1:70" ht="11.1" customHeight="1">
      <c r="A23" s="8"/>
      <c r="B23" s="131"/>
      <c r="C23" s="361"/>
      <c r="D23" s="64"/>
      <c r="E23" s="65"/>
      <c r="F23" s="65"/>
      <c r="G23" s="65"/>
      <c r="H23" s="65"/>
      <c r="I23" s="66"/>
      <c r="J23" s="67"/>
      <c r="K23" s="65"/>
      <c r="L23" s="65"/>
      <c r="M23" s="65"/>
      <c r="N23" s="65"/>
      <c r="O23" s="65"/>
      <c r="P23" s="65"/>
      <c r="Q23" s="65"/>
      <c r="R23" s="65"/>
      <c r="S23" s="65"/>
      <c r="T23" s="65"/>
      <c r="U23" s="66"/>
      <c r="V23" s="67"/>
      <c r="W23" s="65"/>
      <c r="X23" s="66"/>
      <c r="Y23" s="67"/>
      <c r="Z23" s="65"/>
      <c r="AA23" s="65"/>
      <c r="AB23" s="65"/>
      <c r="AC23" s="65"/>
      <c r="AD23" s="66"/>
      <c r="AE23" s="316"/>
      <c r="AF23" s="1063"/>
      <c r="AG23" s="1063"/>
      <c r="AH23" s="1063"/>
      <c r="AI23" s="1063"/>
      <c r="AJ23" s="1063"/>
      <c r="AK23" s="1063"/>
      <c r="AL23" s="1063"/>
      <c r="AM23" s="1063"/>
      <c r="AN23" s="1063"/>
      <c r="AO23" s="1063"/>
      <c r="AP23" s="319"/>
      <c r="AQ23" s="1053" t="str">
        <f ca="1">IF(AF24=data!$I$2,"",
IF(
IFERROR(SEARCH(AF24,AQ23),0)=0,
IF(LEN(AF24)&gt;0,
       AQ23&amp;IF(LEN(AQ23)&gt;0,", ","")&amp;AF24,
       ""),
AQ23
))</f>
        <v/>
      </c>
      <c r="AR23" s="1053"/>
      <c r="AS23" s="1053"/>
      <c r="AT23" s="1053"/>
      <c r="AU23" s="1053"/>
      <c r="AV23" s="1053"/>
      <c r="AW23" s="1053"/>
      <c r="AX23" s="1053"/>
      <c r="AY23" s="1053"/>
      <c r="AZ23" s="1053"/>
      <c r="BA23" s="1053"/>
      <c r="BB23" s="1053"/>
      <c r="BC23" s="1053"/>
      <c r="BD23" s="1053"/>
      <c r="BE23" s="1053"/>
      <c r="BF23" s="1053"/>
      <c r="BG23" s="1053"/>
      <c r="BH23" s="1053"/>
      <c r="BI23" s="1053"/>
      <c r="BJ23" s="1054"/>
      <c r="BK23" s="68"/>
      <c r="BL23" s="69"/>
      <c r="BM23" s="69"/>
      <c r="BN23" s="68"/>
      <c r="BO23" s="69"/>
      <c r="BP23" s="70"/>
      <c r="BQ23" s="137"/>
      <c r="BR23" s="84"/>
    </row>
    <row r="24" spans="1:70" ht="11.1" customHeight="1">
      <c r="A24" s="8"/>
      <c r="B24" s="131"/>
      <c r="C24" s="359">
        <v>5</v>
      </c>
      <c r="D24" s="71"/>
      <c r="E24" s="1064"/>
      <c r="F24" s="1065"/>
      <c r="G24" s="1065"/>
      <c r="H24" s="1066"/>
      <c r="I24" s="72"/>
      <c r="J24" s="71"/>
      <c r="K24" s="1067"/>
      <c r="L24" s="1068"/>
      <c r="M24" s="1068"/>
      <c r="N24" s="1068"/>
      <c r="O24" s="1068"/>
      <c r="P24" s="1068"/>
      <c r="Q24" s="1068"/>
      <c r="R24" s="1068"/>
      <c r="S24" s="1068"/>
      <c r="T24" s="1069"/>
      <c r="U24" s="72"/>
      <c r="V24" s="71"/>
      <c r="W24" s="63"/>
      <c r="X24" s="72"/>
      <c r="Y24" s="71"/>
      <c r="Z24" s="1067"/>
      <c r="AA24" s="1068"/>
      <c r="AB24" s="1068"/>
      <c r="AC24" s="1069"/>
      <c r="AD24" s="72"/>
      <c r="AE24" s="317"/>
      <c r="AF24" s="1059"/>
      <c r="AG24" s="1060"/>
      <c r="AH24" s="1060"/>
      <c r="AI24" s="1060"/>
      <c r="AJ24" s="1060"/>
      <c r="AK24" s="1060"/>
      <c r="AL24" s="1060"/>
      <c r="AM24" s="1060"/>
      <c r="AN24" s="1060"/>
      <c r="AO24" s="1061"/>
      <c r="AP24" s="320"/>
      <c r="AQ24" s="1055"/>
      <c r="AR24" s="1055"/>
      <c r="AS24" s="1055"/>
      <c r="AT24" s="1055"/>
      <c r="AU24" s="1055"/>
      <c r="AV24" s="1055"/>
      <c r="AW24" s="1055"/>
      <c r="AX24" s="1055"/>
      <c r="AY24" s="1055"/>
      <c r="AZ24" s="1055"/>
      <c r="BA24" s="1055"/>
      <c r="BB24" s="1055"/>
      <c r="BC24" s="1055"/>
      <c r="BD24" s="1055"/>
      <c r="BE24" s="1055"/>
      <c r="BF24" s="1055"/>
      <c r="BG24" s="1055"/>
      <c r="BH24" s="1055"/>
      <c r="BI24" s="1055"/>
      <c r="BJ24" s="1056"/>
      <c r="BK24" s="73"/>
      <c r="BL24" s="62"/>
      <c r="BM24" s="74"/>
      <c r="BN24" s="73"/>
      <c r="BO24" s="62"/>
      <c r="BP24" s="75"/>
      <c r="BQ24" s="137"/>
      <c r="BR24" s="84"/>
    </row>
    <row r="25" spans="1:70" ht="11.1" customHeight="1">
      <c r="A25" s="8"/>
      <c r="B25" s="131"/>
      <c r="C25" s="360"/>
      <c r="D25" s="76"/>
      <c r="E25" s="77"/>
      <c r="F25" s="77"/>
      <c r="G25" s="77"/>
      <c r="H25" s="77"/>
      <c r="I25" s="78"/>
      <c r="J25" s="76"/>
      <c r="K25" s="77"/>
      <c r="L25" s="77"/>
      <c r="M25" s="77"/>
      <c r="N25" s="77"/>
      <c r="O25" s="77"/>
      <c r="P25" s="77"/>
      <c r="Q25" s="77"/>
      <c r="R25" s="77"/>
      <c r="S25" s="77"/>
      <c r="T25" s="77"/>
      <c r="U25" s="78"/>
      <c r="V25" s="76"/>
      <c r="W25" s="77"/>
      <c r="X25" s="78"/>
      <c r="Y25" s="76"/>
      <c r="Z25" s="77"/>
      <c r="AA25" s="77"/>
      <c r="AB25" s="77"/>
      <c r="AC25" s="77"/>
      <c r="AD25" s="78"/>
      <c r="AE25" s="318"/>
      <c r="AF25" s="1062"/>
      <c r="AG25" s="1062"/>
      <c r="AH25" s="1062"/>
      <c r="AI25" s="1062"/>
      <c r="AJ25" s="1062"/>
      <c r="AK25" s="1062"/>
      <c r="AL25" s="1062"/>
      <c r="AM25" s="1062"/>
      <c r="AN25" s="1062"/>
      <c r="AO25" s="1062"/>
      <c r="AP25" s="321"/>
      <c r="AQ25" s="1057"/>
      <c r="AR25" s="1057"/>
      <c r="AS25" s="1057"/>
      <c r="AT25" s="1057"/>
      <c r="AU25" s="1057"/>
      <c r="AV25" s="1057"/>
      <c r="AW25" s="1057"/>
      <c r="AX25" s="1057"/>
      <c r="AY25" s="1057"/>
      <c r="AZ25" s="1057"/>
      <c r="BA25" s="1057"/>
      <c r="BB25" s="1057"/>
      <c r="BC25" s="1057"/>
      <c r="BD25" s="1057"/>
      <c r="BE25" s="1057"/>
      <c r="BF25" s="1057"/>
      <c r="BG25" s="1057"/>
      <c r="BH25" s="1057"/>
      <c r="BI25" s="1057"/>
      <c r="BJ25" s="1058"/>
      <c r="BK25" s="79"/>
      <c r="BL25" s="80"/>
      <c r="BM25" s="80"/>
      <c r="BN25" s="79"/>
      <c r="BO25" s="80"/>
      <c r="BP25" s="81"/>
      <c r="BQ25" s="137"/>
      <c r="BR25" s="84"/>
    </row>
    <row r="26" spans="1:70" ht="11.1" customHeight="1">
      <c r="A26" s="8"/>
      <c r="B26" s="131"/>
      <c r="C26" s="361"/>
      <c r="D26" s="64"/>
      <c r="E26" s="65"/>
      <c r="F26" s="65"/>
      <c r="G26" s="65"/>
      <c r="H26" s="65"/>
      <c r="I26" s="66"/>
      <c r="J26" s="67"/>
      <c r="K26" s="65"/>
      <c r="L26" s="65"/>
      <c r="M26" s="65"/>
      <c r="N26" s="65"/>
      <c r="O26" s="65"/>
      <c r="P26" s="65"/>
      <c r="Q26" s="65"/>
      <c r="R26" s="65"/>
      <c r="S26" s="65"/>
      <c r="T26" s="65"/>
      <c r="U26" s="66"/>
      <c r="V26" s="67"/>
      <c r="W26" s="65"/>
      <c r="X26" s="66"/>
      <c r="Y26" s="67"/>
      <c r="Z26" s="65"/>
      <c r="AA26" s="65"/>
      <c r="AB26" s="65"/>
      <c r="AC26" s="65"/>
      <c r="AD26" s="66"/>
      <c r="AE26" s="316"/>
      <c r="AF26" s="1063"/>
      <c r="AG26" s="1063"/>
      <c r="AH26" s="1063"/>
      <c r="AI26" s="1063"/>
      <c r="AJ26" s="1063"/>
      <c r="AK26" s="1063"/>
      <c r="AL26" s="1063"/>
      <c r="AM26" s="1063"/>
      <c r="AN26" s="1063"/>
      <c r="AO26" s="1063"/>
      <c r="AP26" s="319"/>
      <c r="AQ26" s="1053" t="str">
        <f ca="1">IF(AF27=data!$I$2,"",
IF(
IFERROR(SEARCH(AF27,AQ26),0)=0,
IF(LEN(AF27)&gt;0,
       AQ26&amp;IF(LEN(AQ26)&gt;0,", ","")&amp;AF27,
       ""),
AQ26
))</f>
        <v/>
      </c>
      <c r="AR26" s="1053"/>
      <c r="AS26" s="1053"/>
      <c r="AT26" s="1053"/>
      <c r="AU26" s="1053"/>
      <c r="AV26" s="1053"/>
      <c r="AW26" s="1053"/>
      <c r="AX26" s="1053"/>
      <c r="AY26" s="1053"/>
      <c r="AZ26" s="1053"/>
      <c r="BA26" s="1053"/>
      <c r="BB26" s="1053"/>
      <c r="BC26" s="1053"/>
      <c r="BD26" s="1053"/>
      <c r="BE26" s="1053"/>
      <c r="BF26" s="1053"/>
      <c r="BG26" s="1053"/>
      <c r="BH26" s="1053"/>
      <c r="BI26" s="1053"/>
      <c r="BJ26" s="1054"/>
      <c r="BK26" s="68"/>
      <c r="BL26" s="69"/>
      <c r="BM26" s="69"/>
      <c r="BN26" s="68"/>
      <c r="BO26" s="69"/>
      <c r="BP26" s="70"/>
      <c r="BQ26" s="137"/>
      <c r="BR26" s="84"/>
    </row>
    <row r="27" spans="1:70" ht="11.1" customHeight="1">
      <c r="A27" s="8"/>
      <c r="B27" s="131"/>
      <c r="C27" s="359">
        <v>6</v>
      </c>
      <c r="D27" s="71"/>
      <c r="E27" s="1064"/>
      <c r="F27" s="1065"/>
      <c r="G27" s="1065"/>
      <c r="H27" s="1066"/>
      <c r="I27" s="72"/>
      <c r="J27" s="71"/>
      <c r="K27" s="1067"/>
      <c r="L27" s="1068"/>
      <c r="M27" s="1068"/>
      <c r="N27" s="1068"/>
      <c r="O27" s="1068"/>
      <c r="P27" s="1068"/>
      <c r="Q27" s="1068"/>
      <c r="R27" s="1068"/>
      <c r="S27" s="1068"/>
      <c r="T27" s="1069"/>
      <c r="U27" s="72"/>
      <c r="V27" s="71"/>
      <c r="W27" s="63"/>
      <c r="X27" s="72"/>
      <c r="Y27" s="71"/>
      <c r="Z27" s="1067"/>
      <c r="AA27" s="1068"/>
      <c r="AB27" s="1068"/>
      <c r="AC27" s="1069"/>
      <c r="AD27" s="72"/>
      <c r="AE27" s="317"/>
      <c r="AF27" s="1059"/>
      <c r="AG27" s="1060"/>
      <c r="AH27" s="1060"/>
      <c r="AI27" s="1060"/>
      <c r="AJ27" s="1060"/>
      <c r="AK27" s="1060"/>
      <c r="AL27" s="1060"/>
      <c r="AM27" s="1060"/>
      <c r="AN27" s="1060"/>
      <c r="AO27" s="1061"/>
      <c r="AP27" s="320"/>
      <c r="AQ27" s="1055"/>
      <c r="AR27" s="1055"/>
      <c r="AS27" s="1055"/>
      <c r="AT27" s="1055"/>
      <c r="AU27" s="1055"/>
      <c r="AV27" s="1055"/>
      <c r="AW27" s="1055"/>
      <c r="AX27" s="1055"/>
      <c r="AY27" s="1055"/>
      <c r="AZ27" s="1055"/>
      <c r="BA27" s="1055"/>
      <c r="BB27" s="1055"/>
      <c r="BC27" s="1055"/>
      <c r="BD27" s="1055"/>
      <c r="BE27" s="1055"/>
      <c r="BF27" s="1055"/>
      <c r="BG27" s="1055"/>
      <c r="BH27" s="1055"/>
      <c r="BI27" s="1055"/>
      <c r="BJ27" s="1056"/>
      <c r="BK27" s="73"/>
      <c r="BL27" s="62"/>
      <c r="BM27" s="74"/>
      <c r="BN27" s="73"/>
      <c r="BO27" s="62"/>
      <c r="BP27" s="75"/>
      <c r="BQ27" s="137"/>
      <c r="BR27" s="84"/>
    </row>
    <row r="28" spans="1:70" ht="11.1" customHeight="1">
      <c r="A28" s="8"/>
      <c r="B28" s="131"/>
      <c r="C28" s="360"/>
      <c r="D28" s="76"/>
      <c r="E28" s="77"/>
      <c r="F28" s="77"/>
      <c r="G28" s="77"/>
      <c r="H28" s="77"/>
      <c r="I28" s="78"/>
      <c r="J28" s="76"/>
      <c r="K28" s="77"/>
      <c r="L28" s="77"/>
      <c r="M28" s="77"/>
      <c r="N28" s="77"/>
      <c r="O28" s="77"/>
      <c r="P28" s="77"/>
      <c r="Q28" s="77"/>
      <c r="R28" s="77"/>
      <c r="S28" s="77"/>
      <c r="T28" s="77"/>
      <c r="U28" s="78"/>
      <c r="V28" s="76"/>
      <c r="W28" s="77"/>
      <c r="X28" s="78"/>
      <c r="Y28" s="76"/>
      <c r="Z28" s="77"/>
      <c r="AA28" s="77"/>
      <c r="AB28" s="77"/>
      <c r="AC28" s="77"/>
      <c r="AD28" s="78"/>
      <c r="AE28" s="318"/>
      <c r="AF28" s="1062"/>
      <c r="AG28" s="1062"/>
      <c r="AH28" s="1062"/>
      <c r="AI28" s="1062"/>
      <c r="AJ28" s="1062"/>
      <c r="AK28" s="1062"/>
      <c r="AL28" s="1062"/>
      <c r="AM28" s="1062"/>
      <c r="AN28" s="1062"/>
      <c r="AO28" s="1062"/>
      <c r="AP28" s="321"/>
      <c r="AQ28" s="1057"/>
      <c r="AR28" s="1057"/>
      <c r="AS28" s="1057"/>
      <c r="AT28" s="1057"/>
      <c r="AU28" s="1057"/>
      <c r="AV28" s="1057"/>
      <c r="AW28" s="1057"/>
      <c r="AX28" s="1057"/>
      <c r="AY28" s="1057"/>
      <c r="AZ28" s="1057"/>
      <c r="BA28" s="1057"/>
      <c r="BB28" s="1057"/>
      <c r="BC28" s="1057"/>
      <c r="BD28" s="1057"/>
      <c r="BE28" s="1057"/>
      <c r="BF28" s="1057"/>
      <c r="BG28" s="1057"/>
      <c r="BH28" s="1057"/>
      <c r="BI28" s="1057"/>
      <c r="BJ28" s="1058"/>
      <c r="BK28" s="79"/>
      <c r="BL28" s="80"/>
      <c r="BM28" s="80"/>
      <c r="BN28" s="79"/>
      <c r="BO28" s="80"/>
      <c r="BP28" s="81"/>
      <c r="BQ28" s="137"/>
      <c r="BR28" s="84"/>
    </row>
    <row r="29" spans="1:70" ht="11.1" customHeight="1">
      <c r="A29" s="8"/>
      <c r="B29" s="131"/>
      <c r="C29" s="361"/>
      <c r="D29" s="64"/>
      <c r="E29" s="65"/>
      <c r="F29" s="65"/>
      <c r="G29" s="65"/>
      <c r="H29" s="65"/>
      <c r="I29" s="66"/>
      <c r="J29" s="67"/>
      <c r="K29" s="65"/>
      <c r="L29" s="65"/>
      <c r="M29" s="65"/>
      <c r="N29" s="65"/>
      <c r="O29" s="65"/>
      <c r="P29" s="65"/>
      <c r="Q29" s="65"/>
      <c r="R29" s="65"/>
      <c r="S29" s="65"/>
      <c r="T29" s="65"/>
      <c r="U29" s="66"/>
      <c r="V29" s="67"/>
      <c r="W29" s="65"/>
      <c r="X29" s="66"/>
      <c r="Y29" s="67"/>
      <c r="Z29" s="65"/>
      <c r="AA29" s="65"/>
      <c r="AB29" s="65"/>
      <c r="AC29" s="65"/>
      <c r="AD29" s="66"/>
      <c r="AE29" s="316"/>
      <c r="AF29" s="1063"/>
      <c r="AG29" s="1063"/>
      <c r="AH29" s="1063"/>
      <c r="AI29" s="1063"/>
      <c r="AJ29" s="1063"/>
      <c r="AK29" s="1063"/>
      <c r="AL29" s="1063"/>
      <c r="AM29" s="1063"/>
      <c r="AN29" s="1063"/>
      <c r="AO29" s="1063"/>
      <c r="AP29" s="319"/>
      <c r="AQ29" s="1053" t="str">
        <f ca="1">IF(AF30=data!$I$2,"",
IF(
IFERROR(SEARCH(AF30,AQ29),0)=0,
IF(LEN(AF30)&gt;0,
       AQ29&amp;IF(LEN(AQ29)&gt;0,", ","")&amp;AF30,
       ""),
AQ29
))</f>
        <v/>
      </c>
      <c r="AR29" s="1053"/>
      <c r="AS29" s="1053"/>
      <c r="AT29" s="1053"/>
      <c r="AU29" s="1053"/>
      <c r="AV29" s="1053"/>
      <c r="AW29" s="1053"/>
      <c r="AX29" s="1053"/>
      <c r="AY29" s="1053"/>
      <c r="AZ29" s="1053"/>
      <c r="BA29" s="1053"/>
      <c r="BB29" s="1053"/>
      <c r="BC29" s="1053"/>
      <c r="BD29" s="1053"/>
      <c r="BE29" s="1053"/>
      <c r="BF29" s="1053"/>
      <c r="BG29" s="1053"/>
      <c r="BH29" s="1053"/>
      <c r="BI29" s="1053"/>
      <c r="BJ29" s="1054"/>
      <c r="BK29" s="68"/>
      <c r="BL29" s="69"/>
      <c r="BM29" s="69"/>
      <c r="BN29" s="68"/>
      <c r="BO29" s="69"/>
      <c r="BP29" s="70"/>
      <c r="BQ29" s="137"/>
      <c r="BR29" s="84"/>
    </row>
    <row r="30" spans="1:70" ht="11.1" customHeight="1">
      <c r="A30" s="8"/>
      <c r="B30" s="131"/>
      <c r="C30" s="359">
        <v>7</v>
      </c>
      <c r="D30" s="71"/>
      <c r="E30" s="1064"/>
      <c r="F30" s="1065"/>
      <c r="G30" s="1065"/>
      <c r="H30" s="1066"/>
      <c r="I30" s="72"/>
      <c r="J30" s="71"/>
      <c r="K30" s="1067"/>
      <c r="L30" s="1068"/>
      <c r="M30" s="1068"/>
      <c r="N30" s="1068"/>
      <c r="O30" s="1068"/>
      <c r="P30" s="1068"/>
      <c r="Q30" s="1068"/>
      <c r="R30" s="1068"/>
      <c r="S30" s="1068"/>
      <c r="T30" s="1069"/>
      <c r="U30" s="72"/>
      <c r="V30" s="71"/>
      <c r="W30" s="63"/>
      <c r="X30" s="72"/>
      <c r="Y30" s="71"/>
      <c r="Z30" s="1067"/>
      <c r="AA30" s="1068"/>
      <c r="AB30" s="1068"/>
      <c r="AC30" s="1069"/>
      <c r="AD30" s="72"/>
      <c r="AE30" s="317"/>
      <c r="AF30" s="1059"/>
      <c r="AG30" s="1060"/>
      <c r="AH30" s="1060"/>
      <c r="AI30" s="1060"/>
      <c r="AJ30" s="1060"/>
      <c r="AK30" s="1060"/>
      <c r="AL30" s="1060"/>
      <c r="AM30" s="1060"/>
      <c r="AN30" s="1060"/>
      <c r="AO30" s="1061"/>
      <c r="AP30" s="320"/>
      <c r="AQ30" s="1055"/>
      <c r="AR30" s="1055"/>
      <c r="AS30" s="1055"/>
      <c r="AT30" s="1055"/>
      <c r="AU30" s="1055"/>
      <c r="AV30" s="1055"/>
      <c r="AW30" s="1055"/>
      <c r="AX30" s="1055"/>
      <c r="AY30" s="1055"/>
      <c r="AZ30" s="1055"/>
      <c r="BA30" s="1055"/>
      <c r="BB30" s="1055"/>
      <c r="BC30" s="1055"/>
      <c r="BD30" s="1055"/>
      <c r="BE30" s="1055"/>
      <c r="BF30" s="1055"/>
      <c r="BG30" s="1055"/>
      <c r="BH30" s="1055"/>
      <c r="BI30" s="1055"/>
      <c r="BJ30" s="1056"/>
      <c r="BK30" s="73"/>
      <c r="BL30" s="62"/>
      <c r="BM30" s="74"/>
      <c r="BN30" s="73"/>
      <c r="BO30" s="62"/>
      <c r="BP30" s="75"/>
      <c r="BQ30" s="137"/>
      <c r="BR30" s="84"/>
    </row>
    <row r="31" spans="1:70" ht="11.1" customHeight="1">
      <c r="A31" s="8"/>
      <c r="B31" s="131"/>
      <c r="C31" s="360"/>
      <c r="D31" s="76"/>
      <c r="E31" s="77"/>
      <c r="F31" s="77"/>
      <c r="G31" s="77"/>
      <c r="H31" s="77"/>
      <c r="I31" s="78"/>
      <c r="J31" s="76"/>
      <c r="K31" s="77"/>
      <c r="L31" s="77"/>
      <c r="M31" s="77"/>
      <c r="N31" s="77"/>
      <c r="O31" s="77"/>
      <c r="P31" s="77"/>
      <c r="Q31" s="77"/>
      <c r="R31" s="77"/>
      <c r="S31" s="77"/>
      <c r="T31" s="77"/>
      <c r="U31" s="78"/>
      <c r="V31" s="76"/>
      <c r="W31" s="77"/>
      <c r="X31" s="78"/>
      <c r="Y31" s="76"/>
      <c r="Z31" s="77"/>
      <c r="AA31" s="77"/>
      <c r="AB31" s="77"/>
      <c r="AC31" s="77"/>
      <c r="AD31" s="78"/>
      <c r="AE31" s="318"/>
      <c r="AF31" s="1062"/>
      <c r="AG31" s="1062"/>
      <c r="AH31" s="1062"/>
      <c r="AI31" s="1062"/>
      <c r="AJ31" s="1062"/>
      <c r="AK31" s="1062"/>
      <c r="AL31" s="1062"/>
      <c r="AM31" s="1062"/>
      <c r="AN31" s="1062"/>
      <c r="AO31" s="1062"/>
      <c r="AP31" s="321"/>
      <c r="AQ31" s="1057"/>
      <c r="AR31" s="1057"/>
      <c r="AS31" s="1057"/>
      <c r="AT31" s="1057"/>
      <c r="AU31" s="1057"/>
      <c r="AV31" s="1057"/>
      <c r="AW31" s="1057"/>
      <c r="AX31" s="1057"/>
      <c r="AY31" s="1057"/>
      <c r="AZ31" s="1057"/>
      <c r="BA31" s="1057"/>
      <c r="BB31" s="1057"/>
      <c r="BC31" s="1057"/>
      <c r="BD31" s="1057"/>
      <c r="BE31" s="1057"/>
      <c r="BF31" s="1057"/>
      <c r="BG31" s="1057"/>
      <c r="BH31" s="1057"/>
      <c r="BI31" s="1057"/>
      <c r="BJ31" s="1058"/>
      <c r="BK31" s="79"/>
      <c r="BL31" s="80"/>
      <c r="BM31" s="80"/>
      <c r="BN31" s="79"/>
      <c r="BO31" s="80"/>
      <c r="BP31" s="81"/>
      <c r="BQ31" s="137"/>
      <c r="BR31" s="84"/>
    </row>
    <row r="32" spans="1:70" ht="11.1" customHeight="1">
      <c r="A32" s="8"/>
      <c r="B32" s="131"/>
      <c r="C32" s="361"/>
      <c r="D32" s="64"/>
      <c r="E32" s="65"/>
      <c r="F32" s="65"/>
      <c r="G32" s="65"/>
      <c r="H32" s="65"/>
      <c r="I32" s="66"/>
      <c r="J32" s="67"/>
      <c r="K32" s="65"/>
      <c r="L32" s="65"/>
      <c r="M32" s="65"/>
      <c r="N32" s="65"/>
      <c r="O32" s="65"/>
      <c r="P32" s="65"/>
      <c r="Q32" s="65"/>
      <c r="R32" s="65"/>
      <c r="S32" s="65"/>
      <c r="T32" s="65"/>
      <c r="U32" s="66"/>
      <c r="V32" s="67"/>
      <c r="W32" s="65"/>
      <c r="X32" s="66"/>
      <c r="Y32" s="67"/>
      <c r="Z32" s="65"/>
      <c r="AA32" s="65"/>
      <c r="AB32" s="65"/>
      <c r="AC32" s="65"/>
      <c r="AD32" s="66"/>
      <c r="AE32" s="316"/>
      <c r="AF32" s="1063"/>
      <c r="AG32" s="1063"/>
      <c r="AH32" s="1063"/>
      <c r="AI32" s="1063"/>
      <c r="AJ32" s="1063"/>
      <c r="AK32" s="1063"/>
      <c r="AL32" s="1063"/>
      <c r="AM32" s="1063"/>
      <c r="AN32" s="1063"/>
      <c r="AO32" s="1063"/>
      <c r="AP32" s="319"/>
      <c r="AQ32" s="1053" t="str">
        <f ca="1">IF(AF33=data!$I$2,"",
IF(
IFERROR(SEARCH(AF33,AQ32),0)=0,
IF(LEN(AF33)&gt;0,
       AQ32&amp;IF(LEN(AQ32)&gt;0,", ","")&amp;AF33,
       ""),
AQ32
))</f>
        <v/>
      </c>
      <c r="AR32" s="1053"/>
      <c r="AS32" s="1053"/>
      <c r="AT32" s="1053"/>
      <c r="AU32" s="1053"/>
      <c r="AV32" s="1053"/>
      <c r="AW32" s="1053"/>
      <c r="AX32" s="1053"/>
      <c r="AY32" s="1053"/>
      <c r="AZ32" s="1053"/>
      <c r="BA32" s="1053"/>
      <c r="BB32" s="1053"/>
      <c r="BC32" s="1053"/>
      <c r="BD32" s="1053"/>
      <c r="BE32" s="1053"/>
      <c r="BF32" s="1053"/>
      <c r="BG32" s="1053"/>
      <c r="BH32" s="1053"/>
      <c r="BI32" s="1053"/>
      <c r="BJ32" s="1054"/>
      <c r="BK32" s="68"/>
      <c r="BL32" s="69"/>
      <c r="BM32" s="69"/>
      <c r="BN32" s="68"/>
      <c r="BO32" s="69"/>
      <c r="BP32" s="70"/>
      <c r="BQ32" s="137"/>
      <c r="BR32" s="84"/>
    </row>
    <row r="33" spans="1:70" ht="11.1" customHeight="1">
      <c r="A33" s="8"/>
      <c r="B33" s="131"/>
      <c r="C33" s="359">
        <v>8</v>
      </c>
      <c r="D33" s="71"/>
      <c r="E33" s="1064"/>
      <c r="F33" s="1065"/>
      <c r="G33" s="1065"/>
      <c r="H33" s="1066"/>
      <c r="I33" s="72"/>
      <c r="J33" s="71"/>
      <c r="K33" s="1067"/>
      <c r="L33" s="1068"/>
      <c r="M33" s="1068"/>
      <c r="N33" s="1068"/>
      <c r="O33" s="1068"/>
      <c r="P33" s="1068"/>
      <c r="Q33" s="1068"/>
      <c r="R33" s="1068"/>
      <c r="S33" s="1068"/>
      <c r="T33" s="1069"/>
      <c r="U33" s="72"/>
      <c r="V33" s="71"/>
      <c r="W33" s="63"/>
      <c r="X33" s="72"/>
      <c r="Y33" s="71"/>
      <c r="Z33" s="1067"/>
      <c r="AA33" s="1068"/>
      <c r="AB33" s="1068"/>
      <c r="AC33" s="1069"/>
      <c r="AD33" s="72"/>
      <c r="AE33" s="317"/>
      <c r="AF33" s="1059"/>
      <c r="AG33" s="1060"/>
      <c r="AH33" s="1060"/>
      <c r="AI33" s="1060"/>
      <c r="AJ33" s="1060"/>
      <c r="AK33" s="1060"/>
      <c r="AL33" s="1060"/>
      <c r="AM33" s="1060"/>
      <c r="AN33" s="1060"/>
      <c r="AO33" s="1061"/>
      <c r="AP33" s="320"/>
      <c r="AQ33" s="1055"/>
      <c r="AR33" s="1055"/>
      <c r="AS33" s="1055"/>
      <c r="AT33" s="1055"/>
      <c r="AU33" s="1055"/>
      <c r="AV33" s="1055"/>
      <c r="AW33" s="1055"/>
      <c r="AX33" s="1055"/>
      <c r="AY33" s="1055"/>
      <c r="AZ33" s="1055"/>
      <c r="BA33" s="1055"/>
      <c r="BB33" s="1055"/>
      <c r="BC33" s="1055"/>
      <c r="BD33" s="1055"/>
      <c r="BE33" s="1055"/>
      <c r="BF33" s="1055"/>
      <c r="BG33" s="1055"/>
      <c r="BH33" s="1055"/>
      <c r="BI33" s="1055"/>
      <c r="BJ33" s="1056"/>
      <c r="BK33" s="73"/>
      <c r="BL33" s="62"/>
      <c r="BM33" s="74"/>
      <c r="BN33" s="73"/>
      <c r="BO33" s="62"/>
      <c r="BP33" s="75"/>
      <c r="BQ33" s="137"/>
      <c r="BR33" s="84"/>
    </row>
    <row r="34" spans="1:70" ht="11.1" customHeight="1">
      <c r="A34" s="8"/>
      <c r="B34" s="131"/>
      <c r="C34" s="360"/>
      <c r="D34" s="76"/>
      <c r="E34" s="77"/>
      <c r="F34" s="77"/>
      <c r="G34" s="77"/>
      <c r="H34" s="77"/>
      <c r="I34" s="78"/>
      <c r="J34" s="76"/>
      <c r="K34" s="77"/>
      <c r="L34" s="77"/>
      <c r="M34" s="77"/>
      <c r="N34" s="77"/>
      <c r="O34" s="77"/>
      <c r="P34" s="77"/>
      <c r="Q34" s="77"/>
      <c r="R34" s="77"/>
      <c r="S34" s="77"/>
      <c r="T34" s="77"/>
      <c r="U34" s="78"/>
      <c r="V34" s="76"/>
      <c r="W34" s="77"/>
      <c r="X34" s="78"/>
      <c r="Y34" s="76"/>
      <c r="Z34" s="77"/>
      <c r="AA34" s="77"/>
      <c r="AB34" s="77"/>
      <c r="AC34" s="77"/>
      <c r="AD34" s="78"/>
      <c r="AE34" s="318"/>
      <c r="AF34" s="1062"/>
      <c r="AG34" s="1062"/>
      <c r="AH34" s="1062"/>
      <c r="AI34" s="1062"/>
      <c r="AJ34" s="1062"/>
      <c r="AK34" s="1062"/>
      <c r="AL34" s="1062"/>
      <c r="AM34" s="1062"/>
      <c r="AN34" s="1062"/>
      <c r="AO34" s="1062"/>
      <c r="AP34" s="321"/>
      <c r="AQ34" s="1057"/>
      <c r="AR34" s="1057"/>
      <c r="AS34" s="1057"/>
      <c r="AT34" s="1057"/>
      <c r="AU34" s="1057"/>
      <c r="AV34" s="1057"/>
      <c r="AW34" s="1057"/>
      <c r="AX34" s="1057"/>
      <c r="AY34" s="1057"/>
      <c r="AZ34" s="1057"/>
      <c r="BA34" s="1057"/>
      <c r="BB34" s="1057"/>
      <c r="BC34" s="1057"/>
      <c r="BD34" s="1057"/>
      <c r="BE34" s="1057"/>
      <c r="BF34" s="1057"/>
      <c r="BG34" s="1057"/>
      <c r="BH34" s="1057"/>
      <c r="BI34" s="1057"/>
      <c r="BJ34" s="1058"/>
      <c r="BK34" s="79"/>
      <c r="BL34" s="80"/>
      <c r="BM34" s="80"/>
      <c r="BN34" s="79"/>
      <c r="BO34" s="80"/>
      <c r="BP34" s="81"/>
      <c r="BQ34" s="137"/>
      <c r="BR34" s="84"/>
    </row>
    <row r="35" spans="1:70" ht="11.1" customHeight="1">
      <c r="A35" s="8"/>
      <c r="B35" s="131"/>
      <c r="C35" s="361"/>
      <c r="D35" s="64"/>
      <c r="E35" s="65"/>
      <c r="F35" s="65"/>
      <c r="G35" s="65"/>
      <c r="H35" s="65"/>
      <c r="I35" s="66"/>
      <c r="J35" s="67"/>
      <c r="K35" s="65"/>
      <c r="L35" s="65"/>
      <c r="M35" s="65"/>
      <c r="N35" s="65"/>
      <c r="O35" s="65"/>
      <c r="P35" s="65"/>
      <c r="Q35" s="65"/>
      <c r="R35" s="65"/>
      <c r="S35" s="65"/>
      <c r="T35" s="65"/>
      <c r="U35" s="66"/>
      <c r="V35" s="67"/>
      <c r="W35" s="65"/>
      <c r="X35" s="66"/>
      <c r="Y35" s="67"/>
      <c r="Z35" s="65"/>
      <c r="AA35" s="65"/>
      <c r="AB35" s="65"/>
      <c r="AC35" s="65"/>
      <c r="AD35" s="66"/>
      <c r="AE35" s="316"/>
      <c r="AF35" s="1063"/>
      <c r="AG35" s="1063"/>
      <c r="AH35" s="1063"/>
      <c r="AI35" s="1063"/>
      <c r="AJ35" s="1063"/>
      <c r="AK35" s="1063"/>
      <c r="AL35" s="1063"/>
      <c r="AM35" s="1063"/>
      <c r="AN35" s="1063"/>
      <c r="AO35" s="1063"/>
      <c r="AP35" s="319"/>
      <c r="AQ35" s="1053" t="str">
        <f ca="1">IF(AF36=data!$I$2,"",
IF(
IFERROR(SEARCH(AF36,AQ35),0)=0,
IF(LEN(AF36)&gt;0,
       AQ35&amp;IF(LEN(AQ35)&gt;0,", ","")&amp;AF36,
       ""),
AQ35
))</f>
        <v/>
      </c>
      <c r="AR35" s="1053"/>
      <c r="AS35" s="1053"/>
      <c r="AT35" s="1053"/>
      <c r="AU35" s="1053"/>
      <c r="AV35" s="1053"/>
      <c r="AW35" s="1053"/>
      <c r="AX35" s="1053"/>
      <c r="AY35" s="1053"/>
      <c r="AZ35" s="1053"/>
      <c r="BA35" s="1053"/>
      <c r="BB35" s="1053"/>
      <c r="BC35" s="1053"/>
      <c r="BD35" s="1053"/>
      <c r="BE35" s="1053"/>
      <c r="BF35" s="1053"/>
      <c r="BG35" s="1053"/>
      <c r="BH35" s="1053"/>
      <c r="BI35" s="1053"/>
      <c r="BJ35" s="1054"/>
      <c r="BK35" s="68"/>
      <c r="BL35" s="69"/>
      <c r="BM35" s="69"/>
      <c r="BN35" s="68"/>
      <c r="BO35" s="69"/>
      <c r="BP35" s="70"/>
      <c r="BQ35" s="137"/>
      <c r="BR35" s="84"/>
    </row>
    <row r="36" spans="1:70" ht="11.1" customHeight="1">
      <c r="A36" s="8"/>
      <c r="B36" s="131"/>
      <c r="C36" s="359">
        <v>9</v>
      </c>
      <c r="D36" s="71"/>
      <c r="E36" s="1064"/>
      <c r="F36" s="1065"/>
      <c r="G36" s="1065"/>
      <c r="H36" s="1066"/>
      <c r="I36" s="72"/>
      <c r="J36" s="71"/>
      <c r="K36" s="1067"/>
      <c r="L36" s="1068"/>
      <c r="M36" s="1068"/>
      <c r="N36" s="1068"/>
      <c r="O36" s="1068"/>
      <c r="P36" s="1068"/>
      <c r="Q36" s="1068"/>
      <c r="R36" s="1068"/>
      <c r="S36" s="1068"/>
      <c r="T36" s="1069"/>
      <c r="U36" s="72"/>
      <c r="V36" s="71"/>
      <c r="W36" s="63"/>
      <c r="X36" s="72"/>
      <c r="Y36" s="71"/>
      <c r="Z36" s="1067"/>
      <c r="AA36" s="1068"/>
      <c r="AB36" s="1068"/>
      <c r="AC36" s="1069"/>
      <c r="AD36" s="72"/>
      <c r="AE36" s="317"/>
      <c r="AF36" s="1059"/>
      <c r="AG36" s="1060"/>
      <c r="AH36" s="1060"/>
      <c r="AI36" s="1060"/>
      <c r="AJ36" s="1060"/>
      <c r="AK36" s="1060"/>
      <c r="AL36" s="1060"/>
      <c r="AM36" s="1060"/>
      <c r="AN36" s="1060"/>
      <c r="AO36" s="1061"/>
      <c r="AP36" s="320"/>
      <c r="AQ36" s="1055"/>
      <c r="AR36" s="1055"/>
      <c r="AS36" s="1055"/>
      <c r="AT36" s="1055"/>
      <c r="AU36" s="1055"/>
      <c r="AV36" s="1055"/>
      <c r="AW36" s="1055"/>
      <c r="AX36" s="1055"/>
      <c r="AY36" s="1055"/>
      <c r="AZ36" s="1055"/>
      <c r="BA36" s="1055"/>
      <c r="BB36" s="1055"/>
      <c r="BC36" s="1055"/>
      <c r="BD36" s="1055"/>
      <c r="BE36" s="1055"/>
      <c r="BF36" s="1055"/>
      <c r="BG36" s="1055"/>
      <c r="BH36" s="1055"/>
      <c r="BI36" s="1055"/>
      <c r="BJ36" s="1056"/>
      <c r="BK36" s="73"/>
      <c r="BL36" s="62"/>
      <c r="BM36" s="74"/>
      <c r="BN36" s="73"/>
      <c r="BO36" s="62"/>
      <c r="BP36" s="75"/>
      <c r="BQ36" s="137"/>
      <c r="BR36" s="84"/>
    </row>
    <row r="37" spans="1:70" ht="11.1" customHeight="1">
      <c r="A37" s="8"/>
      <c r="B37" s="131"/>
      <c r="C37" s="360"/>
      <c r="D37" s="76"/>
      <c r="E37" s="77"/>
      <c r="F37" s="77"/>
      <c r="G37" s="77"/>
      <c r="H37" s="77"/>
      <c r="I37" s="78"/>
      <c r="J37" s="76"/>
      <c r="K37" s="77"/>
      <c r="L37" s="77"/>
      <c r="M37" s="77"/>
      <c r="N37" s="77"/>
      <c r="O37" s="77"/>
      <c r="P37" s="77"/>
      <c r="Q37" s="77"/>
      <c r="R37" s="77"/>
      <c r="S37" s="77"/>
      <c r="T37" s="77"/>
      <c r="U37" s="78"/>
      <c r="V37" s="76"/>
      <c r="W37" s="77"/>
      <c r="X37" s="78"/>
      <c r="Y37" s="76"/>
      <c r="Z37" s="77"/>
      <c r="AA37" s="77"/>
      <c r="AB37" s="77"/>
      <c r="AC37" s="77"/>
      <c r="AD37" s="78"/>
      <c r="AE37" s="318"/>
      <c r="AF37" s="1062"/>
      <c r="AG37" s="1062"/>
      <c r="AH37" s="1062"/>
      <c r="AI37" s="1062"/>
      <c r="AJ37" s="1062"/>
      <c r="AK37" s="1062"/>
      <c r="AL37" s="1062"/>
      <c r="AM37" s="1062"/>
      <c r="AN37" s="1062"/>
      <c r="AO37" s="1062"/>
      <c r="AP37" s="321"/>
      <c r="AQ37" s="1057"/>
      <c r="AR37" s="1057"/>
      <c r="AS37" s="1057"/>
      <c r="AT37" s="1057"/>
      <c r="AU37" s="1057"/>
      <c r="AV37" s="1057"/>
      <c r="AW37" s="1057"/>
      <c r="AX37" s="1057"/>
      <c r="AY37" s="1057"/>
      <c r="AZ37" s="1057"/>
      <c r="BA37" s="1057"/>
      <c r="BB37" s="1057"/>
      <c r="BC37" s="1057"/>
      <c r="BD37" s="1057"/>
      <c r="BE37" s="1057"/>
      <c r="BF37" s="1057"/>
      <c r="BG37" s="1057"/>
      <c r="BH37" s="1057"/>
      <c r="BI37" s="1057"/>
      <c r="BJ37" s="1058"/>
      <c r="BK37" s="79"/>
      <c r="BL37" s="80"/>
      <c r="BM37" s="80"/>
      <c r="BN37" s="79"/>
      <c r="BO37" s="80"/>
      <c r="BP37" s="81"/>
      <c r="BQ37" s="137"/>
      <c r="BR37" s="84"/>
    </row>
    <row r="38" spans="1:70" ht="11.1" customHeight="1">
      <c r="A38" s="8"/>
      <c r="B38" s="131"/>
      <c r="C38" s="361"/>
      <c r="D38" s="64"/>
      <c r="E38" s="65"/>
      <c r="F38" s="65"/>
      <c r="G38" s="65"/>
      <c r="H38" s="65"/>
      <c r="I38" s="66"/>
      <c r="J38" s="67"/>
      <c r="K38" s="65"/>
      <c r="L38" s="65"/>
      <c r="M38" s="65"/>
      <c r="N38" s="65"/>
      <c r="O38" s="65"/>
      <c r="P38" s="65"/>
      <c r="Q38" s="65"/>
      <c r="R38" s="65"/>
      <c r="S38" s="65"/>
      <c r="T38" s="65"/>
      <c r="U38" s="66"/>
      <c r="V38" s="67"/>
      <c r="W38" s="65"/>
      <c r="X38" s="66"/>
      <c r="Y38" s="67"/>
      <c r="Z38" s="65"/>
      <c r="AA38" s="65"/>
      <c r="AB38" s="65"/>
      <c r="AC38" s="65"/>
      <c r="AD38" s="66"/>
      <c r="AE38" s="316"/>
      <c r="AF38" s="1063"/>
      <c r="AG38" s="1063"/>
      <c r="AH38" s="1063"/>
      <c r="AI38" s="1063"/>
      <c r="AJ38" s="1063"/>
      <c r="AK38" s="1063"/>
      <c r="AL38" s="1063"/>
      <c r="AM38" s="1063"/>
      <c r="AN38" s="1063"/>
      <c r="AO38" s="1063"/>
      <c r="AP38" s="319"/>
      <c r="AQ38" s="1053" t="str">
        <f ca="1">IF(AF39=data!$I$2,"",
IF(
IFERROR(SEARCH(AF39,AQ38),0)=0,
IF(LEN(AF39)&gt;0,
       AQ38&amp;IF(LEN(AQ38)&gt;0,", ","")&amp;AF39,
       ""),
AQ38
))</f>
        <v/>
      </c>
      <c r="AR38" s="1053"/>
      <c r="AS38" s="1053"/>
      <c r="AT38" s="1053"/>
      <c r="AU38" s="1053"/>
      <c r="AV38" s="1053"/>
      <c r="AW38" s="1053"/>
      <c r="AX38" s="1053"/>
      <c r="AY38" s="1053"/>
      <c r="AZ38" s="1053"/>
      <c r="BA38" s="1053"/>
      <c r="BB38" s="1053"/>
      <c r="BC38" s="1053"/>
      <c r="BD38" s="1053"/>
      <c r="BE38" s="1053"/>
      <c r="BF38" s="1053"/>
      <c r="BG38" s="1053"/>
      <c r="BH38" s="1053"/>
      <c r="BI38" s="1053"/>
      <c r="BJ38" s="1054"/>
      <c r="BK38" s="68"/>
      <c r="BL38" s="69"/>
      <c r="BM38" s="69"/>
      <c r="BN38" s="68"/>
      <c r="BO38" s="69"/>
      <c r="BP38" s="70"/>
      <c r="BQ38" s="137"/>
      <c r="BR38" s="84"/>
    </row>
    <row r="39" spans="1:70" ht="11.1" customHeight="1">
      <c r="A39" s="8"/>
      <c r="B39" s="131"/>
      <c r="C39" s="359">
        <v>10</v>
      </c>
      <c r="D39" s="71"/>
      <c r="E39" s="1064"/>
      <c r="F39" s="1065"/>
      <c r="G39" s="1065"/>
      <c r="H39" s="1066"/>
      <c r="I39" s="72"/>
      <c r="J39" s="71"/>
      <c r="K39" s="1067"/>
      <c r="L39" s="1068"/>
      <c r="M39" s="1068"/>
      <c r="N39" s="1068"/>
      <c r="O39" s="1068"/>
      <c r="P39" s="1068"/>
      <c r="Q39" s="1068"/>
      <c r="R39" s="1068"/>
      <c r="S39" s="1068"/>
      <c r="T39" s="1069"/>
      <c r="U39" s="72"/>
      <c r="V39" s="71"/>
      <c r="W39" s="63"/>
      <c r="X39" s="72"/>
      <c r="Y39" s="71"/>
      <c r="Z39" s="1067"/>
      <c r="AA39" s="1068"/>
      <c r="AB39" s="1068"/>
      <c r="AC39" s="1069"/>
      <c r="AD39" s="72"/>
      <c r="AE39" s="317"/>
      <c r="AF39" s="1059"/>
      <c r="AG39" s="1060"/>
      <c r="AH39" s="1060"/>
      <c r="AI39" s="1060"/>
      <c r="AJ39" s="1060"/>
      <c r="AK39" s="1060"/>
      <c r="AL39" s="1060"/>
      <c r="AM39" s="1060"/>
      <c r="AN39" s="1060"/>
      <c r="AO39" s="1061"/>
      <c r="AP39" s="320"/>
      <c r="AQ39" s="1055"/>
      <c r="AR39" s="1055"/>
      <c r="AS39" s="1055"/>
      <c r="AT39" s="1055"/>
      <c r="AU39" s="1055"/>
      <c r="AV39" s="1055"/>
      <c r="AW39" s="1055"/>
      <c r="AX39" s="1055"/>
      <c r="AY39" s="1055"/>
      <c r="AZ39" s="1055"/>
      <c r="BA39" s="1055"/>
      <c r="BB39" s="1055"/>
      <c r="BC39" s="1055"/>
      <c r="BD39" s="1055"/>
      <c r="BE39" s="1055"/>
      <c r="BF39" s="1055"/>
      <c r="BG39" s="1055"/>
      <c r="BH39" s="1055"/>
      <c r="BI39" s="1055"/>
      <c r="BJ39" s="1056"/>
      <c r="BK39" s="73"/>
      <c r="BL39" s="62"/>
      <c r="BM39" s="74"/>
      <c r="BN39" s="73"/>
      <c r="BO39" s="62"/>
      <c r="BP39" s="75"/>
      <c r="BQ39" s="137"/>
      <c r="BR39" s="84"/>
    </row>
    <row r="40" spans="1:70" ht="11.1" customHeight="1">
      <c r="A40" s="8"/>
      <c r="B40" s="131"/>
      <c r="C40" s="360"/>
      <c r="D40" s="76"/>
      <c r="E40" s="77"/>
      <c r="F40" s="77"/>
      <c r="G40" s="77"/>
      <c r="H40" s="77"/>
      <c r="I40" s="78"/>
      <c r="J40" s="76"/>
      <c r="K40" s="77"/>
      <c r="L40" s="77"/>
      <c r="M40" s="77"/>
      <c r="N40" s="77"/>
      <c r="O40" s="77"/>
      <c r="P40" s="77"/>
      <c r="Q40" s="77"/>
      <c r="R40" s="77"/>
      <c r="S40" s="77"/>
      <c r="T40" s="77"/>
      <c r="U40" s="78"/>
      <c r="V40" s="76"/>
      <c r="W40" s="77"/>
      <c r="X40" s="78"/>
      <c r="Y40" s="76"/>
      <c r="Z40" s="77"/>
      <c r="AA40" s="77"/>
      <c r="AB40" s="77"/>
      <c r="AC40" s="77"/>
      <c r="AD40" s="78"/>
      <c r="AE40" s="318"/>
      <c r="AF40" s="1062"/>
      <c r="AG40" s="1062"/>
      <c r="AH40" s="1062"/>
      <c r="AI40" s="1062"/>
      <c r="AJ40" s="1062"/>
      <c r="AK40" s="1062"/>
      <c r="AL40" s="1062"/>
      <c r="AM40" s="1062"/>
      <c r="AN40" s="1062"/>
      <c r="AO40" s="1062"/>
      <c r="AP40" s="321"/>
      <c r="AQ40" s="1057"/>
      <c r="AR40" s="1057"/>
      <c r="AS40" s="1057"/>
      <c r="AT40" s="1057"/>
      <c r="AU40" s="1057"/>
      <c r="AV40" s="1057"/>
      <c r="AW40" s="1057"/>
      <c r="AX40" s="1057"/>
      <c r="AY40" s="1057"/>
      <c r="AZ40" s="1057"/>
      <c r="BA40" s="1057"/>
      <c r="BB40" s="1057"/>
      <c r="BC40" s="1057"/>
      <c r="BD40" s="1057"/>
      <c r="BE40" s="1057"/>
      <c r="BF40" s="1057"/>
      <c r="BG40" s="1057"/>
      <c r="BH40" s="1057"/>
      <c r="BI40" s="1057"/>
      <c r="BJ40" s="1058"/>
      <c r="BK40" s="79"/>
      <c r="BL40" s="80"/>
      <c r="BM40" s="80"/>
      <c r="BN40" s="79"/>
      <c r="BO40" s="80"/>
      <c r="BP40" s="81"/>
      <c r="BQ40" s="137"/>
      <c r="BR40" s="84"/>
    </row>
    <row r="41" spans="1:70" ht="11.1" customHeight="1">
      <c r="A41" s="8"/>
      <c r="B41" s="131"/>
      <c r="C41" s="361"/>
      <c r="D41" s="64"/>
      <c r="E41" s="65"/>
      <c r="F41" s="65"/>
      <c r="G41" s="65"/>
      <c r="H41" s="65"/>
      <c r="I41" s="66"/>
      <c r="J41" s="67"/>
      <c r="K41" s="65"/>
      <c r="L41" s="65"/>
      <c r="M41" s="65"/>
      <c r="N41" s="65"/>
      <c r="O41" s="65"/>
      <c r="P41" s="65"/>
      <c r="Q41" s="65"/>
      <c r="R41" s="65"/>
      <c r="S41" s="65"/>
      <c r="T41" s="65"/>
      <c r="U41" s="66"/>
      <c r="V41" s="67"/>
      <c r="W41" s="65"/>
      <c r="X41" s="66"/>
      <c r="Y41" s="67"/>
      <c r="Z41" s="65"/>
      <c r="AA41" s="65"/>
      <c r="AB41" s="65"/>
      <c r="AC41" s="65"/>
      <c r="AD41" s="66"/>
      <c r="AE41" s="316"/>
      <c r="AF41" s="1063"/>
      <c r="AG41" s="1063"/>
      <c r="AH41" s="1063"/>
      <c r="AI41" s="1063"/>
      <c r="AJ41" s="1063"/>
      <c r="AK41" s="1063"/>
      <c r="AL41" s="1063"/>
      <c r="AM41" s="1063"/>
      <c r="AN41" s="1063"/>
      <c r="AO41" s="1063"/>
      <c r="AP41" s="319"/>
      <c r="AQ41" s="1053" t="str">
        <f ca="1">IF(AF42=data!$I$2,"",
IF(
IFERROR(SEARCH(AF42,AQ41),0)=0,
IF(LEN(AF42)&gt;0,
       AQ41&amp;IF(LEN(AQ41)&gt;0,", ","")&amp;AF42,
       ""),
AQ41
))</f>
        <v/>
      </c>
      <c r="AR41" s="1053"/>
      <c r="AS41" s="1053"/>
      <c r="AT41" s="1053"/>
      <c r="AU41" s="1053"/>
      <c r="AV41" s="1053"/>
      <c r="AW41" s="1053"/>
      <c r="AX41" s="1053"/>
      <c r="AY41" s="1053"/>
      <c r="AZ41" s="1053"/>
      <c r="BA41" s="1053"/>
      <c r="BB41" s="1053"/>
      <c r="BC41" s="1053"/>
      <c r="BD41" s="1053"/>
      <c r="BE41" s="1053"/>
      <c r="BF41" s="1053"/>
      <c r="BG41" s="1053"/>
      <c r="BH41" s="1053"/>
      <c r="BI41" s="1053"/>
      <c r="BJ41" s="1054"/>
      <c r="BK41" s="68"/>
      <c r="BL41" s="69"/>
      <c r="BM41" s="69"/>
      <c r="BN41" s="68"/>
      <c r="BO41" s="69"/>
      <c r="BP41" s="70"/>
      <c r="BQ41" s="137"/>
      <c r="BR41" s="84"/>
    </row>
    <row r="42" spans="1:70" ht="11.1" customHeight="1">
      <c r="A42" s="8"/>
      <c r="B42" s="131"/>
      <c r="C42" s="359">
        <v>11</v>
      </c>
      <c r="D42" s="71"/>
      <c r="E42" s="1064"/>
      <c r="F42" s="1065"/>
      <c r="G42" s="1065"/>
      <c r="H42" s="1066"/>
      <c r="I42" s="72"/>
      <c r="J42" s="71"/>
      <c r="K42" s="1067"/>
      <c r="L42" s="1068"/>
      <c r="M42" s="1068"/>
      <c r="N42" s="1068"/>
      <c r="O42" s="1068"/>
      <c r="P42" s="1068"/>
      <c r="Q42" s="1068"/>
      <c r="R42" s="1068"/>
      <c r="S42" s="1068"/>
      <c r="T42" s="1069"/>
      <c r="U42" s="72"/>
      <c r="V42" s="71"/>
      <c r="W42" s="63"/>
      <c r="X42" s="72"/>
      <c r="Y42" s="71"/>
      <c r="Z42" s="1067"/>
      <c r="AA42" s="1068"/>
      <c r="AB42" s="1068"/>
      <c r="AC42" s="1069"/>
      <c r="AD42" s="72"/>
      <c r="AE42" s="317"/>
      <c r="AF42" s="1059"/>
      <c r="AG42" s="1060"/>
      <c r="AH42" s="1060"/>
      <c r="AI42" s="1060"/>
      <c r="AJ42" s="1060"/>
      <c r="AK42" s="1060"/>
      <c r="AL42" s="1060"/>
      <c r="AM42" s="1060"/>
      <c r="AN42" s="1060"/>
      <c r="AO42" s="1061"/>
      <c r="AP42" s="320"/>
      <c r="AQ42" s="1055"/>
      <c r="AR42" s="1055"/>
      <c r="AS42" s="1055"/>
      <c r="AT42" s="1055"/>
      <c r="AU42" s="1055"/>
      <c r="AV42" s="1055"/>
      <c r="AW42" s="1055"/>
      <c r="AX42" s="1055"/>
      <c r="AY42" s="1055"/>
      <c r="AZ42" s="1055"/>
      <c r="BA42" s="1055"/>
      <c r="BB42" s="1055"/>
      <c r="BC42" s="1055"/>
      <c r="BD42" s="1055"/>
      <c r="BE42" s="1055"/>
      <c r="BF42" s="1055"/>
      <c r="BG42" s="1055"/>
      <c r="BH42" s="1055"/>
      <c r="BI42" s="1055"/>
      <c r="BJ42" s="1056"/>
      <c r="BK42" s="73"/>
      <c r="BL42" s="62"/>
      <c r="BM42" s="74"/>
      <c r="BN42" s="73"/>
      <c r="BO42" s="62"/>
      <c r="BP42" s="75"/>
      <c r="BQ42" s="137"/>
      <c r="BR42" s="84"/>
    </row>
    <row r="43" spans="1:70" ht="11.1" customHeight="1">
      <c r="A43" s="8"/>
      <c r="B43" s="131"/>
      <c r="C43" s="360"/>
      <c r="D43" s="76"/>
      <c r="E43" s="77"/>
      <c r="F43" s="77"/>
      <c r="G43" s="77"/>
      <c r="H43" s="77"/>
      <c r="I43" s="78"/>
      <c r="J43" s="76"/>
      <c r="K43" s="77"/>
      <c r="L43" s="77"/>
      <c r="M43" s="77"/>
      <c r="N43" s="77"/>
      <c r="O43" s="77"/>
      <c r="P43" s="77"/>
      <c r="Q43" s="77"/>
      <c r="R43" s="77"/>
      <c r="S43" s="77"/>
      <c r="T43" s="77"/>
      <c r="U43" s="78"/>
      <c r="V43" s="76"/>
      <c r="W43" s="77"/>
      <c r="X43" s="78"/>
      <c r="Y43" s="76"/>
      <c r="Z43" s="77"/>
      <c r="AA43" s="77"/>
      <c r="AB43" s="77"/>
      <c r="AC43" s="77"/>
      <c r="AD43" s="78"/>
      <c r="AE43" s="318"/>
      <c r="AF43" s="1062"/>
      <c r="AG43" s="1062"/>
      <c r="AH43" s="1062"/>
      <c r="AI43" s="1062"/>
      <c r="AJ43" s="1062"/>
      <c r="AK43" s="1062"/>
      <c r="AL43" s="1062"/>
      <c r="AM43" s="1062"/>
      <c r="AN43" s="1062"/>
      <c r="AO43" s="1062"/>
      <c r="AP43" s="321"/>
      <c r="AQ43" s="1057"/>
      <c r="AR43" s="1057"/>
      <c r="AS43" s="1057"/>
      <c r="AT43" s="1057"/>
      <c r="AU43" s="1057"/>
      <c r="AV43" s="1057"/>
      <c r="AW43" s="1057"/>
      <c r="AX43" s="1057"/>
      <c r="AY43" s="1057"/>
      <c r="AZ43" s="1057"/>
      <c r="BA43" s="1057"/>
      <c r="BB43" s="1057"/>
      <c r="BC43" s="1057"/>
      <c r="BD43" s="1057"/>
      <c r="BE43" s="1057"/>
      <c r="BF43" s="1057"/>
      <c r="BG43" s="1057"/>
      <c r="BH43" s="1057"/>
      <c r="BI43" s="1057"/>
      <c r="BJ43" s="1058"/>
      <c r="BK43" s="79"/>
      <c r="BL43" s="80"/>
      <c r="BM43" s="80"/>
      <c r="BN43" s="79"/>
      <c r="BO43" s="80"/>
      <c r="BP43" s="81"/>
      <c r="BQ43" s="137"/>
      <c r="BR43" s="84"/>
    </row>
    <row r="44" spans="1:70" ht="11.1" customHeight="1">
      <c r="A44" s="8"/>
      <c r="B44" s="131"/>
      <c r="C44" s="361"/>
      <c r="D44" s="64"/>
      <c r="E44" s="65"/>
      <c r="F44" s="65"/>
      <c r="G44" s="65"/>
      <c r="H44" s="65"/>
      <c r="I44" s="66"/>
      <c r="J44" s="67"/>
      <c r="K44" s="65"/>
      <c r="L44" s="65"/>
      <c r="M44" s="65"/>
      <c r="N44" s="65"/>
      <c r="O44" s="65"/>
      <c r="P44" s="65"/>
      <c r="Q44" s="65"/>
      <c r="R44" s="65"/>
      <c r="S44" s="65"/>
      <c r="T44" s="65"/>
      <c r="U44" s="66"/>
      <c r="V44" s="67"/>
      <c r="W44" s="65"/>
      <c r="X44" s="66"/>
      <c r="Y44" s="67"/>
      <c r="Z44" s="65"/>
      <c r="AA44" s="65"/>
      <c r="AB44" s="65"/>
      <c r="AC44" s="65"/>
      <c r="AD44" s="66"/>
      <c r="AE44" s="316"/>
      <c r="AF44" s="1063"/>
      <c r="AG44" s="1063"/>
      <c r="AH44" s="1063"/>
      <c r="AI44" s="1063"/>
      <c r="AJ44" s="1063"/>
      <c r="AK44" s="1063"/>
      <c r="AL44" s="1063"/>
      <c r="AM44" s="1063"/>
      <c r="AN44" s="1063"/>
      <c r="AO44" s="1063"/>
      <c r="AP44" s="319"/>
      <c r="AQ44" s="1053" t="str">
        <f ca="1">IF(AF45=data!$I$2,"",
IF(
IFERROR(SEARCH(AF45,AQ44),0)=0,
IF(LEN(AF45)&gt;0,
       AQ44&amp;IF(LEN(AQ44)&gt;0,", ","")&amp;AF45,
       ""),
AQ44
))</f>
        <v/>
      </c>
      <c r="AR44" s="1053"/>
      <c r="AS44" s="1053"/>
      <c r="AT44" s="1053"/>
      <c r="AU44" s="1053"/>
      <c r="AV44" s="1053"/>
      <c r="AW44" s="1053"/>
      <c r="AX44" s="1053"/>
      <c r="AY44" s="1053"/>
      <c r="AZ44" s="1053"/>
      <c r="BA44" s="1053"/>
      <c r="BB44" s="1053"/>
      <c r="BC44" s="1053"/>
      <c r="BD44" s="1053"/>
      <c r="BE44" s="1053"/>
      <c r="BF44" s="1053"/>
      <c r="BG44" s="1053"/>
      <c r="BH44" s="1053"/>
      <c r="BI44" s="1053"/>
      <c r="BJ44" s="1054"/>
      <c r="BK44" s="68"/>
      <c r="BL44" s="69"/>
      <c r="BM44" s="69"/>
      <c r="BN44" s="68"/>
      <c r="BO44" s="69"/>
      <c r="BP44" s="70"/>
      <c r="BQ44" s="137"/>
      <c r="BR44" s="84"/>
    </row>
    <row r="45" spans="1:70" ht="11.1" customHeight="1">
      <c r="A45" s="8"/>
      <c r="B45" s="131"/>
      <c r="C45" s="359">
        <v>12</v>
      </c>
      <c r="D45" s="71"/>
      <c r="E45" s="1064"/>
      <c r="F45" s="1065"/>
      <c r="G45" s="1065"/>
      <c r="H45" s="1066"/>
      <c r="I45" s="72"/>
      <c r="J45" s="71"/>
      <c r="K45" s="1067"/>
      <c r="L45" s="1068"/>
      <c r="M45" s="1068"/>
      <c r="N45" s="1068"/>
      <c r="O45" s="1068"/>
      <c r="P45" s="1068"/>
      <c r="Q45" s="1068"/>
      <c r="R45" s="1068"/>
      <c r="S45" s="1068"/>
      <c r="T45" s="1069"/>
      <c r="U45" s="72"/>
      <c r="V45" s="71"/>
      <c r="W45" s="63"/>
      <c r="X45" s="72"/>
      <c r="Y45" s="71"/>
      <c r="Z45" s="1067"/>
      <c r="AA45" s="1068"/>
      <c r="AB45" s="1068"/>
      <c r="AC45" s="1069"/>
      <c r="AD45" s="72"/>
      <c r="AE45" s="317"/>
      <c r="AF45" s="1059"/>
      <c r="AG45" s="1060"/>
      <c r="AH45" s="1060"/>
      <c r="AI45" s="1060"/>
      <c r="AJ45" s="1060"/>
      <c r="AK45" s="1060"/>
      <c r="AL45" s="1060"/>
      <c r="AM45" s="1060"/>
      <c r="AN45" s="1060"/>
      <c r="AO45" s="1061"/>
      <c r="AP45" s="320"/>
      <c r="AQ45" s="1055"/>
      <c r="AR45" s="1055"/>
      <c r="AS45" s="1055"/>
      <c r="AT45" s="1055"/>
      <c r="AU45" s="1055"/>
      <c r="AV45" s="1055"/>
      <c r="AW45" s="1055"/>
      <c r="AX45" s="1055"/>
      <c r="AY45" s="1055"/>
      <c r="AZ45" s="1055"/>
      <c r="BA45" s="1055"/>
      <c r="BB45" s="1055"/>
      <c r="BC45" s="1055"/>
      <c r="BD45" s="1055"/>
      <c r="BE45" s="1055"/>
      <c r="BF45" s="1055"/>
      <c r="BG45" s="1055"/>
      <c r="BH45" s="1055"/>
      <c r="BI45" s="1055"/>
      <c r="BJ45" s="1056"/>
      <c r="BK45" s="73"/>
      <c r="BL45" s="62"/>
      <c r="BM45" s="74"/>
      <c r="BN45" s="73"/>
      <c r="BO45" s="62"/>
      <c r="BP45" s="75"/>
      <c r="BQ45" s="137"/>
      <c r="BR45" s="84"/>
    </row>
    <row r="46" spans="1:70" ht="11.1" customHeight="1">
      <c r="A46" s="8"/>
      <c r="B46" s="131"/>
      <c r="C46" s="360"/>
      <c r="D46" s="76"/>
      <c r="E46" s="77"/>
      <c r="F46" s="77"/>
      <c r="G46" s="77"/>
      <c r="H46" s="77"/>
      <c r="I46" s="78"/>
      <c r="J46" s="76"/>
      <c r="K46" s="77"/>
      <c r="L46" s="77"/>
      <c r="M46" s="77"/>
      <c r="N46" s="77"/>
      <c r="O46" s="77"/>
      <c r="P46" s="77"/>
      <c r="Q46" s="77"/>
      <c r="R46" s="77"/>
      <c r="S46" s="77"/>
      <c r="T46" s="77"/>
      <c r="U46" s="78"/>
      <c r="V46" s="76"/>
      <c r="W46" s="77"/>
      <c r="X46" s="78"/>
      <c r="Y46" s="76"/>
      <c r="Z46" s="77"/>
      <c r="AA46" s="77"/>
      <c r="AB46" s="77"/>
      <c r="AC46" s="77"/>
      <c r="AD46" s="78"/>
      <c r="AE46" s="318"/>
      <c r="AF46" s="1062"/>
      <c r="AG46" s="1062"/>
      <c r="AH46" s="1062"/>
      <c r="AI46" s="1062"/>
      <c r="AJ46" s="1062"/>
      <c r="AK46" s="1062"/>
      <c r="AL46" s="1062"/>
      <c r="AM46" s="1062"/>
      <c r="AN46" s="1062"/>
      <c r="AO46" s="1062"/>
      <c r="AP46" s="321"/>
      <c r="AQ46" s="1057"/>
      <c r="AR46" s="1057"/>
      <c r="AS46" s="1057"/>
      <c r="AT46" s="1057"/>
      <c r="AU46" s="1057"/>
      <c r="AV46" s="1057"/>
      <c r="AW46" s="1057"/>
      <c r="AX46" s="1057"/>
      <c r="AY46" s="1057"/>
      <c r="AZ46" s="1057"/>
      <c r="BA46" s="1057"/>
      <c r="BB46" s="1057"/>
      <c r="BC46" s="1057"/>
      <c r="BD46" s="1057"/>
      <c r="BE46" s="1057"/>
      <c r="BF46" s="1057"/>
      <c r="BG46" s="1057"/>
      <c r="BH46" s="1057"/>
      <c r="BI46" s="1057"/>
      <c r="BJ46" s="1058"/>
      <c r="BK46" s="79"/>
      <c r="BL46" s="80"/>
      <c r="BM46" s="80"/>
      <c r="BN46" s="79"/>
      <c r="BO46" s="80"/>
      <c r="BP46" s="81"/>
      <c r="BQ46" s="137"/>
      <c r="BR46" s="84"/>
    </row>
    <row r="47" spans="1:70" ht="11.1" customHeight="1">
      <c r="A47" s="8"/>
      <c r="B47" s="131"/>
      <c r="C47" s="361"/>
      <c r="D47" s="64"/>
      <c r="E47" s="65"/>
      <c r="F47" s="65"/>
      <c r="G47" s="65"/>
      <c r="H47" s="65"/>
      <c r="I47" s="66"/>
      <c r="J47" s="67"/>
      <c r="K47" s="65"/>
      <c r="L47" s="65"/>
      <c r="M47" s="65"/>
      <c r="N47" s="65"/>
      <c r="O47" s="65"/>
      <c r="P47" s="65"/>
      <c r="Q47" s="65"/>
      <c r="R47" s="65"/>
      <c r="S47" s="65"/>
      <c r="T47" s="65"/>
      <c r="U47" s="66"/>
      <c r="V47" s="67"/>
      <c r="W47" s="65"/>
      <c r="X47" s="66"/>
      <c r="Y47" s="67"/>
      <c r="Z47" s="65"/>
      <c r="AA47" s="65"/>
      <c r="AB47" s="65"/>
      <c r="AC47" s="65"/>
      <c r="AD47" s="66"/>
      <c r="AE47" s="316"/>
      <c r="AF47" s="1063"/>
      <c r="AG47" s="1063"/>
      <c r="AH47" s="1063"/>
      <c r="AI47" s="1063"/>
      <c r="AJ47" s="1063"/>
      <c r="AK47" s="1063"/>
      <c r="AL47" s="1063"/>
      <c r="AM47" s="1063"/>
      <c r="AN47" s="1063"/>
      <c r="AO47" s="1063"/>
      <c r="AP47" s="319"/>
      <c r="AQ47" s="1053" t="str">
        <f ca="1">IF(AF48=data!$I$2,"",
IF(
IFERROR(SEARCH(AF48,AQ47),0)=0,
IF(LEN(AF48)&gt;0,
       AQ47&amp;IF(LEN(AQ47)&gt;0,", ","")&amp;AF48,
       ""),
AQ47
))</f>
        <v/>
      </c>
      <c r="AR47" s="1053"/>
      <c r="AS47" s="1053"/>
      <c r="AT47" s="1053"/>
      <c r="AU47" s="1053"/>
      <c r="AV47" s="1053"/>
      <c r="AW47" s="1053"/>
      <c r="AX47" s="1053"/>
      <c r="AY47" s="1053"/>
      <c r="AZ47" s="1053"/>
      <c r="BA47" s="1053"/>
      <c r="BB47" s="1053"/>
      <c r="BC47" s="1053"/>
      <c r="BD47" s="1053"/>
      <c r="BE47" s="1053"/>
      <c r="BF47" s="1053"/>
      <c r="BG47" s="1053"/>
      <c r="BH47" s="1053"/>
      <c r="BI47" s="1053"/>
      <c r="BJ47" s="1054"/>
      <c r="BK47" s="68"/>
      <c r="BL47" s="69"/>
      <c r="BM47" s="69"/>
      <c r="BN47" s="68"/>
      <c r="BO47" s="69"/>
      <c r="BP47" s="70"/>
      <c r="BQ47" s="137"/>
      <c r="BR47" s="84"/>
    </row>
    <row r="48" spans="1:70" ht="11.1" customHeight="1">
      <c r="A48" s="8"/>
      <c r="B48" s="131"/>
      <c r="C48" s="359">
        <v>13</v>
      </c>
      <c r="D48" s="71"/>
      <c r="E48" s="1064"/>
      <c r="F48" s="1065"/>
      <c r="G48" s="1065"/>
      <c r="H48" s="1066"/>
      <c r="I48" s="72"/>
      <c r="J48" s="71"/>
      <c r="K48" s="1067"/>
      <c r="L48" s="1068"/>
      <c r="M48" s="1068"/>
      <c r="N48" s="1068"/>
      <c r="O48" s="1068"/>
      <c r="P48" s="1068"/>
      <c r="Q48" s="1068"/>
      <c r="R48" s="1068"/>
      <c r="S48" s="1068"/>
      <c r="T48" s="1069"/>
      <c r="U48" s="72"/>
      <c r="V48" s="71"/>
      <c r="W48" s="63"/>
      <c r="X48" s="72"/>
      <c r="Y48" s="71"/>
      <c r="Z48" s="1067"/>
      <c r="AA48" s="1068"/>
      <c r="AB48" s="1068"/>
      <c r="AC48" s="1069"/>
      <c r="AD48" s="72"/>
      <c r="AE48" s="317"/>
      <c r="AF48" s="1059"/>
      <c r="AG48" s="1060"/>
      <c r="AH48" s="1060"/>
      <c r="AI48" s="1060"/>
      <c r="AJ48" s="1060"/>
      <c r="AK48" s="1060"/>
      <c r="AL48" s="1060"/>
      <c r="AM48" s="1060"/>
      <c r="AN48" s="1060"/>
      <c r="AO48" s="1061"/>
      <c r="AP48" s="320"/>
      <c r="AQ48" s="1055"/>
      <c r="AR48" s="1055"/>
      <c r="AS48" s="1055"/>
      <c r="AT48" s="1055"/>
      <c r="AU48" s="1055"/>
      <c r="AV48" s="1055"/>
      <c r="AW48" s="1055"/>
      <c r="AX48" s="1055"/>
      <c r="AY48" s="1055"/>
      <c r="AZ48" s="1055"/>
      <c r="BA48" s="1055"/>
      <c r="BB48" s="1055"/>
      <c r="BC48" s="1055"/>
      <c r="BD48" s="1055"/>
      <c r="BE48" s="1055"/>
      <c r="BF48" s="1055"/>
      <c r="BG48" s="1055"/>
      <c r="BH48" s="1055"/>
      <c r="BI48" s="1055"/>
      <c r="BJ48" s="1056"/>
      <c r="BK48" s="73"/>
      <c r="BL48" s="62"/>
      <c r="BM48" s="74"/>
      <c r="BN48" s="73"/>
      <c r="BO48" s="62"/>
      <c r="BP48" s="75"/>
      <c r="BQ48" s="137"/>
      <c r="BR48" s="84"/>
    </row>
    <row r="49" spans="1:70" ht="11.1" customHeight="1">
      <c r="A49" s="8"/>
      <c r="B49" s="131"/>
      <c r="C49" s="360"/>
      <c r="D49" s="76"/>
      <c r="E49" s="77"/>
      <c r="F49" s="77"/>
      <c r="G49" s="77"/>
      <c r="H49" s="77"/>
      <c r="I49" s="78"/>
      <c r="J49" s="76"/>
      <c r="K49" s="77"/>
      <c r="L49" s="77"/>
      <c r="M49" s="77"/>
      <c r="N49" s="77"/>
      <c r="O49" s="77"/>
      <c r="P49" s="77"/>
      <c r="Q49" s="77"/>
      <c r="R49" s="77"/>
      <c r="S49" s="77"/>
      <c r="T49" s="77"/>
      <c r="U49" s="78"/>
      <c r="V49" s="76"/>
      <c r="W49" s="77"/>
      <c r="X49" s="78"/>
      <c r="Y49" s="76"/>
      <c r="Z49" s="77"/>
      <c r="AA49" s="77"/>
      <c r="AB49" s="77"/>
      <c r="AC49" s="77"/>
      <c r="AD49" s="78"/>
      <c r="AE49" s="318"/>
      <c r="AF49" s="1062"/>
      <c r="AG49" s="1062"/>
      <c r="AH49" s="1062"/>
      <c r="AI49" s="1062"/>
      <c r="AJ49" s="1062"/>
      <c r="AK49" s="1062"/>
      <c r="AL49" s="1062"/>
      <c r="AM49" s="1062"/>
      <c r="AN49" s="1062"/>
      <c r="AO49" s="1062"/>
      <c r="AP49" s="321"/>
      <c r="AQ49" s="1057"/>
      <c r="AR49" s="1057"/>
      <c r="AS49" s="1057"/>
      <c r="AT49" s="1057"/>
      <c r="AU49" s="1057"/>
      <c r="AV49" s="1057"/>
      <c r="AW49" s="1057"/>
      <c r="AX49" s="1057"/>
      <c r="AY49" s="1057"/>
      <c r="AZ49" s="1057"/>
      <c r="BA49" s="1057"/>
      <c r="BB49" s="1057"/>
      <c r="BC49" s="1057"/>
      <c r="BD49" s="1057"/>
      <c r="BE49" s="1057"/>
      <c r="BF49" s="1057"/>
      <c r="BG49" s="1057"/>
      <c r="BH49" s="1057"/>
      <c r="BI49" s="1057"/>
      <c r="BJ49" s="1058"/>
      <c r="BK49" s="79"/>
      <c r="BL49" s="80"/>
      <c r="BM49" s="80"/>
      <c r="BN49" s="79"/>
      <c r="BO49" s="80"/>
      <c r="BP49" s="81"/>
      <c r="BQ49" s="137"/>
      <c r="BR49" s="84"/>
    </row>
    <row r="50" spans="1:70" ht="11.1" customHeight="1">
      <c r="A50" s="8"/>
      <c r="B50" s="131"/>
      <c r="C50" s="361"/>
      <c r="D50" s="64"/>
      <c r="E50" s="65"/>
      <c r="F50" s="65"/>
      <c r="G50" s="65"/>
      <c r="H50" s="65"/>
      <c r="I50" s="66"/>
      <c r="J50" s="67"/>
      <c r="K50" s="65"/>
      <c r="L50" s="65"/>
      <c r="M50" s="65"/>
      <c r="N50" s="65"/>
      <c r="O50" s="65"/>
      <c r="P50" s="65"/>
      <c r="Q50" s="65"/>
      <c r="R50" s="65"/>
      <c r="S50" s="65"/>
      <c r="T50" s="65"/>
      <c r="U50" s="66"/>
      <c r="V50" s="67"/>
      <c r="W50" s="65"/>
      <c r="X50" s="66"/>
      <c r="Y50" s="67"/>
      <c r="Z50" s="65"/>
      <c r="AA50" s="65"/>
      <c r="AB50" s="65"/>
      <c r="AC50" s="65"/>
      <c r="AD50" s="66"/>
      <c r="AE50" s="316"/>
      <c r="AF50" s="1063"/>
      <c r="AG50" s="1063"/>
      <c r="AH50" s="1063"/>
      <c r="AI50" s="1063"/>
      <c r="AJ50" s="1063"/>
      <c r="AK50" s="1063"/>
      <c r="AL50" s="1063"/>
      <c r="AM50" s="1063"/>
      <c r="AN50" s="1063"/>
      <c r="AO50" s="1063"/>
      <c r="AP50" s="319"/>
      <c r="AQ50" s="1053" t="str">
        <f ca="1">IF(AF51=data!$I$2,"",
IF(
IFERROR(SEARCH(AF51,AQ50),0)=0,
IF(LEN(AF51)&gt;0,
       AQ50&amp;IF(LEN(AQ50)&gt;0,", ","")&amp;AF51,
       ""),
AQ50
))</f>
        <v/>
      </c>
      <c r="AR50" s="1053"/>
      <c r="AS50" s="1053"/>
      <c r="AT50" s="1053"/>
      <c r="AU50" s="1053"/>
      <c r="AV50" s="1053"/>
      <c r="AW50" s="1053"/>
      <c r="AX50" s="1053"/>
      <c r="AY50" s="1053"/>
      <c r="AZ50" s="1053"/>
      <c r="BA50" s="1053"/>
      <c r="BB50" s="1053"/>
      <c r="BC50" s="1053"/>
      <c r="BD50" s="1053"/>
      <c r="BE50" s="1053"/>
      <c r="BF50" s="1053"/>
      <c r="BG50" s="1053"/>
      <c r="BH50" s="1053"/>
      <c r="BI50" s="1053"/>
      <c r="BJ50" s="1054"/>
      <c r="BK50" s="68"/>
      <c r="BL50" s="69"/>
      <c r="BM50" s="69"/>
      <c r="BN50" s="68"/>
      <c r="BO50" s="69"/>
      <c r="BP50" s="70"/>
      <c r="BQ50" s="137"/>
      <c r="BR50" s="84"/>
    </row>
    <row r="51" spans="1:70" ht="11.1" customHeight="1">
      <c r="A51" s="8"/>
      <c r="B51" s="131"/>
      <c r="C51" s="359">
        <v>14</v>
      </c>
      <c r="D51" s="71"/>
      <c r="E51" s="1064"/>
      <c r="F51" s="1065"/>
      <c r="G51" s="1065"/>
      <c r="H51" s="1066"/>
      <c r="I51" s="72"/>
      <c r="J51" s="71"/>
      <c r="K51" s="1067"/>
      <c r="L51" s="1068"/>
      <c r="M51" s="1068"/>
      <c r="N51" s="1068"/>
      <c r="O51" s="1068"/>
      <c r="P51" s="1068"/>
      <c r="Q51" s="1068"/>
      <c r="R51" s="1068"/>
      <c r="S51" s="1068"/>
      <c r="T51" s="1069"/>
      <c r="U51" s="72"/>
      <c r="V51" s="71"/>
      <c r="W51" s="63"/>
      <c r="X51" s="72"/>
      <c r="Y51" s="71"/>
      <c r="Z51" s="1067"/>
      <c r="AA51" s="1068"/>
      <c r="AB51" s="1068"/>
      <c r="AC51" s="1069"/>
      <c r="AD51" s="72"/>
      <c r="AE51" s="317"/>
      <c r="AF51" s="1059"/>
      <c r="AG51" s="1060"/>
      <c r="AH51" s="1060"/>
      <c r="AI51" s="1060"/>
      <c r="AJ51" s="1060"/>
      <c r="AK51" s="1060"/>
      <c r="AL51" s="1060"/>
      <c r="AM51" s="1060"/>
      <c r="AN51" s="1060"/>
      <c r="AO51" s="1061"/>
      <c r="AP51" s="320"/>
      <c r="AQ51" s="1055"/>
      <c r="AR51" s="1055"/>
      <c r="AS51" s="1055"/>
      <c r="AT51" s="1055"/>
      <c r="AU51" s="1055"/>
      <c r="AV51" s="1055"/>
      <c r="AW51" s="1055"/>
      <c r="AX51" s="1055"/>
      <c r="AY51" s="1055"/>
      <c r="AZ51" s="1055"/>
      <c r="BA51" s="1055"/>
      <c r="BB51" s="1055"/>
      <c r="BC51" s="1055"/>
      <c r="BD51" s="1055"/>
      <c r="BE51" s="1055"/>
      <c r="BF51" s="1055"/>
      <c r="BG51" s="1055"/>
      <c r="BH51" s="1055"/>
      <c r="BI51" s="1055"/>
      <c r="BJ51" s="1056"/>
      <c r="BK51" s="73"/>
      <c r="BL51" s="62"/>
      <c r="BM51" s="74"/>
      <c r="BN51" s="73"/>
      <c r="BO51" s="62"/>
      <c r="BP51" s="75"/>
      <c r="BQ51" s="137"/>
      <c r="BR51" s="84"/>
    </row>
    <row r="52" spans="1:70" ht="11.1" customHeight="1">
      <c r="A52" s="8"/>
      <c r="B52" s="131"/>
      <c r="C52" s="360"/>
      <c r="D52" s="76"/>
      <c r="E52" s="77"/>
      <c r="F52" s="77"/>
      <c r="G52" s="77"/>
      <c r="H52" s="77"/>
      <c r="I52" s="78"/>
      <c r="J52" s="76"/>
      <c r="K52" s="77"/>
      <c r="L52" s="77"/>
      <c r="M52" s="77"/>
      <c r="N52" s="77"/>
      <c r="O52" s="77"/>
      <c r="P52" s="77"/>
      <c r="Q52" s="77"/>
      <c r="R52" s="77"/>
      <c r="S52" s="77"/>
      <c r="T52" s="77"/>
      <c r="U52" s="78"/>
      <c r="V52" s="76"/>
      <c r="W52" s="77"/>
      <c r="X52" s="78"/>
      <c r="Y52" s="76"/>
      <c r="Z52" s="77"/>
      <c r="AA52" s="77"/>
      <c r="AB52" s="77"/>
      <c r="AC52" s="77"/>
      <c r="AD52" s="78"/>
      <c r="AE52" s="318"/>
      <c r="AF52" s="1062"/>
      <c r="AG52" s="1062"/>
      <c r="AH52" s="1062"/>
      <c r="AI52" s="1062"/>
      <c r="AJ52" s="1062"/>
      <c r="AK52" s="1062"/>
      <c r="AL52" s="1062"/>
      <c r="AM52" s="1062"/>
      <c r="AN52" s="1062"/>
      <c r="AO52" s="1062"/>
      <c r="AP52" s="321"/>
      <c r="AQ52" s="1057"/>
      <c r="AR52" s="1057"/>
      <c r="AS52" s="1057"/>
      <c r="AT52" s="1057"/>
      <c r="AU52" s="1057"/>
      <c r="AV52" s="1057"/>
      <c r="AW52" s="1057"/>
      <c r="AX52" s="1057"/>
      <c r="AY52" s="1057"/>
      <c r="AZ52" s="1057"/>
      <c r="BA52" s="1057"/>
      <c r="BB52" s="1057"/>
      <c r="BC52" s="1057"/>
      <c r="BD52" s="1057"/>
      <c r="BE52" s="1057"/>
      <c r="BF52" s="1057"/>
      <c r="BG52" s="1057"/>
      <c r="BH52" s="1057"/>
      <c r="BI52" s="1057"/>
      <c r="BJ52" s="1058"/>
      <c r="BK52" s="79"/>
      <c r="BL52" s="80"/>
      <c r="BM52" s="80"/>
      <c r="BN52" s="79"/>
      <c r="BO52" s="80"/>
      <c r="BP52" s="81"/>
      <c r="BQ52" s="137"/>
      <c r="BR52" s="84"/>
    </row>
    <row r="53" spans="1:70" ht="11.1" customHeight="1">
      <c r="A53" s="8"/>
      <c r="B53" s="131"/>
      <c r="C53" s="361"/>
      <c r="D53" s="64"/>
      <c r="E53" s="65"/>
      <c r="F53" s="65"/>
      <c r="G53" s="65"/>
      <c r="H53" s="65"/>
      <c r="I53" s="66"/>
      <c r="J53" s="67"/>
      <c r="K53" s="65"/>
      <c r="L53" s="65"/>
      <c r="M53" s="65"/>
      <c r="N53" s="65"/>
      <c r="O53" s="65"/>
      <c r="P53" s="65"/>
      <c r="Q53" s="65"/>
      <c r="R53" s="65"/>
      <c r="S53" s="65"/>
      <c r="T53" s="65"/>
      <c r="U53" s="66"/>
      <c r="V53" s="67"/>
      <c r="W53" s="65"/>
      <c r="X53" s="66"/>
      <c r="Y53" s="67"/>
      <c r="Z53" s="65"/>
      <c r="AA53" s="65"/>
      <c r="AB53" s="65"/>
      <c r="AC53" s="65"/>
      <c r="AD53" s="66"/>
      <c r="AE53" s="316"/>
      <c r="AF53" s="1063"/>
      <c r="AG53" s="1063"/>
      <c r="AH53" s="1063"/>
      <c r="AI53" s="1063"/>
      <c r="AJ53" s="1063"/>
      <c r="AK53" s="1063"/>
      <c r="AL53" s="1063"/>
      <c r="AM53" s="1063"/>
      <c r="AN53" s="1063"/>
      <c r="AO53" s="1063"/>
      <c r="AP53" s="319"/>
      <c r="AQ53" s="1053" t="str">
        <f ca="1">IF(AF54=data!$I$2,"",
IF(
IFERROR(SEARCH(AF54,AQ53),0)=0,
IF(LEN(AF54)&gt;0,
       AQ53&amp;IF(LEN(AQ53)&gt;0,", ","")&amp;AF54,
       ""),
AQ53
))</f>
        <v/>
      </c>
      <c r="AR53" s="1053"/>
      <c r="AS53" s="1053"/>
      <c r="AT53" s="1053"/>
      <c r="AU53" s="1053"/>
      <c r="AV53" s="1053"/>
      <c r="AW53" s="1053"/>
      <c r="AX53" s="1053"/>
      <c r="AY53" s="1053"/>
      <c r="AZ53" s="1053"/>
      <c r="BA53" s="1053"/>
      <c r="BB53" s="1053"/>
      <c r="BC53" s="1053"/>
      <c r="BD53" s="1053"/>
      <c r="BE53" s="1053"/>
      <c r="BF53" s="1053"/>
      <c r="BG53" s="1053"/>
      <c r="BH53" s="1053"/>
      <c r="BI53" s="1053"/>
      <c r="BJ53" s="1054"/>
      <c r="BK53" s="68"/>
      <c r="BL53" s="69"/>
      <c r="BM53" s="69"/>
      <c r="BN53" s="68"/>
      <c r="BO53" s="69"/>
      <c r="BP53" s="70"/>
      <c r="BQ53" s="137"/>
      <c r="BR53" s="84"/>
    </row>
    <row r="54" spans="1:70" ht="11.1" customHeight="1">
      <c r="A54" s="8"/>
      <c r="B54" s="131"/>
      <c r="C54" s="359">
        <v>15</v>
      </c>
      <c r="D54" s="71"/>
      <c r="E54" s="1064"/>
      <c r="F54" s="1065"/>
      <c r="G54" s="1065"/>
      <c r="H54" s="1066"/>
      <c r="I54" s="72"/>
      <c r="J54" s="71"/>
      <c r="K54" s="1067"/>
      <c r="L54" s="1068"/>
      <c r="M54" s="1068"/>
      <c r="N54" s="1068"/>
      <c r="O54" s="1068"/>
      <c r="P54" s="1068"/>
      <c r="Q54" s="1068"/>
      <c r="R54" s="1068"/>
      <c r="S54" s="1068"/>
      <c r="T54" s="1069"/>
      <c r="U54" s="72"/>
      <c r="V54" s="71"/>
      <c r="W54" s="63"/>
      <c r="X54" s="72"/>
      <c r="Y54" s="71"/>
      <c r="Z54" s="1067"/>
      <c r="AA54" s="1068"/>
      <c r="AB54" s="1068"/>
      <c r="AC54" s="1069"/>
      <c r="AD54" s="72"/>
      <c r="AE54" s="317"/>
      <c r="AF54" s="1059"/>
      <c r="AG54" s="1060"/>
      <c r="AH54" s="1060"/>
      <c r="AI54" s="1060"/>
      <c r="AJ54" s="1060"/>
      <c r="AK54" s="1060"/>
      <c r="AL54" s="1060"/>
      <c r="AM54" s="1060"/>
      <c r="AN54" s="1060"/>
      <c r="AO54" s="1061"/>
      <c r="AP54" s="320"/>
      <c r="AQ54" s="1055"/>
      <c r="AR54" s="1055"/>
      <c r="AS54" s="1055"/>
      <c r="AT54" s="1055"/>
      <c r="AU54" s="1055"/>
      <c r="AV54" s="1055"/>
      <c r="AW54" s="1055"/>
      <c r="AX54" s="1055"/>
      <c r="AY54" s="1055"/>
      <c r="AZ54" s="1055"/>
      <c r="BA54" s="1055"/>
      <c r="BB54" s="1055"/>
      <c r="BC54" s="1055"/>
      <c r="BD54" s="1055"/>
      <c r="BE54" s="1055"/>
      <c r="BF54" s="1055"/>
      <c r="BG54" s="1055"/>
      <c r="BH54" s="1055"/>
      <c r="BI54" s="1055"/>
      <c r="BJ54" s="1056"/>
      <c r="BK54" s="73"/>
      <c r="BL54" s="62"/>
      <c r="BM54" s="74"/>
      <c r="BN54" s="73"/>
      <c r="BO54" s="62"/>
      <c r="BP54" s="75"/>
      <c r="BQ54" s="137"/>
      <c r="BR54" s="84"/>
    </row>
    <row r="55" spans="1:70" ht="11.1" customHeight="1">
      <c r="A55" s="8"/>
      <c r="B55" s="131"/>
      <c r="C55" s="360"/>
      <c r="D55" s="76"/>
      <c r="E55" s="77"/>
      <c r="F55" s="77"/>
      <c r="G55" s="77"/>
      <c r="H55" s="77"/>
      <c r="I55" s="78"/>
      <c r="J55" s="76"/>
      <c r="K55" s="77"/>
      <c r="L55" s="77"/>
      <c r="M55" s="77"/>
      <c r="N55" s="77"/>
      <c r="O55" s="77"/>
      <c r="P55" s="77"/>
      <c r="Q55" s="77"/>
      <c r="R55" s="77"/>
      <c r="S55" s="77"/>
      <c r="T55" s="77"/>
      <c r="U55" s="78"/>
      <c r="V55" s="76"/>
      <c r="W55" s="77"/>
      <c r="X55" s="78"/>
      <c r="Y55" s="76"/>
      <c r="Z55" s="77"/>
      <c r="AA55" s="77"/>
      <c r="AB55" s="77"/>
      <c r="AC55" s="77"/>
      <c r="AD55" s="78"/>
      <c r="AE55" s="318"/>
      <c r="AF55" s="1062"/>
      <c r="AG55" s="1062"/>
      <c r="AH55" s="1062"/>
      <c r="AI55" s="1062"/>
      <c r="AJ55" s="1062"/>
      <c r="AK55" s="1062"/>
      <c r="AL55" s="1062"/>
      <c r="AM55" s="1062"/>
      <c r="AN55" s="1062"/>
      <c r="AO55" s="1062"/>
      <c r="AP55" s="321"/>
      <c r="AQ55" s="1057"/>
      <c r="AR55" s="1057"/>
      <c r="AS55" s="1057"/>
      <c r="AT55" s="1057"/>
      <c r="AU55" s="1057"/>
      <c r="AV55" s="1057"/>
      <c r="AW55" s="1057"/>
      <c r="AX55" s="1057"/>
      <c r="AY55" s="1057"/>
      <c r="AZ55" s="1057"/>
      <c r="BA55" s="1057"/>
      <c r="BB55" s="1057"/>
      <c r="BC55" s="1057"/>
      <c r="BD55" s="1057"/>
      <c r="BE55" s="1057"/>
      <c r="BF55" s="1057"/>
      <c r="BG55" s="1057"/>
      <c r="BH55" s="1057"/>
      <c r="BI55" s="1057"/>
      <c r="BJ55" s="1058"/>
      <c r="BK55" s="79"/>
      <c r="BL55" s="80"/>
      <c r="BM55" s="80"/>
      <c r="BN55" s="79"/>
      <c r="BO55" s="80"/>
      <c r="BP55" s="81"/>
      <c r="BQ55" s="137"/>
      <c r="BR55" s="84"/>
    </row>
    <row r="56" spans="1:70" ht="11.1" customHeight="1">
      <c r="A56" s="8"/>
      <c r="B56" s="131"/>
      <c r="C56" s="361"/>
      <c r="D56" s="64"/>
      <c r="E56" s="65"/>
      <c r="F56" s="65"/>
      <c r="G56" s="65"/>
      <c r="H56" s="65"/>
      <c r="I56" s="66"/>
      <c r="J56" s="67"/>
      <c r="K56" s="65"/>
      <c r="L56" s="65"/>
      <c r="M56" s="65"/>
      <c r="N56" s="65"/>
      <c r="O56" s="65"/>
      <c r="P56" s="65"/>
      <c r="Q56" s="65"/>
      <c r="R56" s="65"/>
      <c r="S56" s="65"/>
      <c r="T56" s="65"/>
      <c r="U56" s="66"/>
      <c r="V56" s="67"/>
      <c r="W56" s="65"/>
      <c r="X56" s="66"/>
      <c r="Y56" s="67"/>
      <c r="Z56" s="65"/>
      <c r="AA56" s="65"/>
      <c r="AB56" s="65"/>
      <c r="AC56" s="65"/>
      <c r="AD56" s="66"/>
      <c r="AE56" s="316"/>
      <c r="AF56" s="1063"/>
      <c r="AG56" s="1063"/>
      <c r="AH56" s="1063"/>
      <c r="AI56" s="1063"/>
      <c r="AJ56" s="1063"/>
      <c r="AK56" s="1063"/>
      <c r="AL56" s="1063"/>
      <c r="AM56" s="1063"/>
      <c r="AN56" s="1063"/>
      <c r="AO56" s="1063"/>
      <c r="AP56" s="319"/>
      <c r="AQ56" s="1053" t="str">
        <f ca="1">IF(AF57=data!$I$2,"",
IF(
IFERROR(SEARCH(AF57,AQ56),0)=0,
IF(LEN(AF57)&gt;0,
       AQ56&amp;IF(LEN(AQ56)&gt;0,", ","")&amp;AF57,
       ""),
AQ56
))</f>
        <v/>
      </c>
      <c r="AR56" s="1053"/>
      <c r="AS56" s="1053"/>
      <c r="AT56" s="1053"/>
      <c r="AU56" s="1053"/>
      <c r="AV56" s="1053"/>
      <c r="AW56" s="1053"/>
      <c r="AX56" s="1053"/>
      <c r="AY56" s="1053"/>
      <c r="AZ56" s="1053"/>
      <c r="BA56" s="1053"/>
      <c r="BB56" s="1053"/>
      <c r="BC56" s="1053"/>
      <c r="BD56" s="1053"/>
      <c r="BE56" s="1053"/>
      <c r="BF56" s="1053"/>
      <c r="BG56" s="1053"/>
      <c r="BH56" s="1053"/>
      <c r="BI56" s="1053"/>
      <c r="BJ56" s="1054"/>
      <c r="BK56" s="68"/>
      <c r="BL56" s="69"/>
      <c r="BM56" s="69"/>
      <c r="BN56" s="68"/>
      <c r="BO56" s="69"/>
      <c r="BP56" s="70"/>
      <c r="BQ56" s="137"/>
      <c r="BR56" s="84"/>
    </row>
    <row r="57" spans="1:70" ht="11.1" customHeight="1">
      <c r="A57" s="8"/>
      <c r="B57" s="131"/>
      <c r="C57" s="359">
        <v>16</v>
      </c>
      <c r="D57" s="71"/>
      <c r="E57" s="1064"/>
      <c r="F57" s="1065"/>
      <c r="G57" s="1065"/>
      <c r="H57" s="1066"/>
      <c r="I57" s="72"/>
      <c r="J57" s="71"/>
      <c r="K57" s="1067"/>
      <c r="L57" s="1068"/>
      <c r="M57" s="1068"/>
      <c r="N57" s="1068"/>
      <c r="O57" s="1068"/>
      <c r="P57" s="1068"/>
      <c r="Q57" s="1068"/>
      <c r="R57" s="1068"/>
      <c r="S57" s="1068"/>
      <c r="T57" s="1069"/>
      <c r="U57" s="72"/>
      <c r="V57" s="71"/>
      <c r="W57" s="63"/>
      <c r="X57" s="72"/>
      <c r="Y57" s="71"/>
      <c r="Z57" s="1067"/>
      <c r="AA57" s="1068"/>
      <c r="AB57" s="1068"/>
      <c r="AC57" s="1069"/>
      <c r="AD57" s="72"/>
      <c r="AE57" s="317"/>
      <c r="AF57" s="1059"/>
      <c r="AG57" s="1060"/>
      <c r="AH57" s="1060"/>
      <c r="AI57" s="1060"/>
      <c r="AJ57" s="1060"/>
      <c r="AK57" s="1060"/>
      <c r="AL57" s="1060"/>
      <c r="AM57" s="1060"/>
      <c r="AN57" s="1060"/>
      <c r="AO57" s="1061"/>
      <c r="AP57" s="320"/>
      <c r="AQ57" s="1055"/>
      <c r="AR57" s="1055"/>
      <c r="AS57" s="1055"/>
      <c r="AT57" s="1055"/>
      <c r="AU57" s="1055"/>
      <c r="AV57" s="1055"/>
      <c r="AW57" s="1055"/>
      <c r="AX57" s="1055"/>
      <c r="AY57" s="1055"/>
      <c r="AZ57" s="1055"/>
      <c r="BA57" s="1055"/>
      <c r="BB57" s="1055"/>
      <c r="BC57" s="1055"/>
      <c r="BD57" s="1055"/>
      <c r="BE57" s="1055"/>
      <c r="BF57" s="1055"/>
      <c r="BG57" s="1055"/>
      <c r="BH57" s="1055"/>
      <c r="BI57" s="1055"/>
      <c r="BJ57" s="1056"/>
      <c r="BK57" s="73"/>
      <c r="BL57" s="62"/>
      <c r="BM57" s="74"/>
      <c r="BN57" s="73"/>
      <c r="BO57" s="62"/>
      <c r="BP57" s="75"/>
      <c r="BQ57" s="137"/>
      <c r="BR57" s="84"/>
    </row>
    <row r="58" spans="1:70" ht="11.1" customHeight="1">
      <c r="A58" s="8"/>
      <c r="B58" s="131"/>
      <c r="C58" s="360"/>
      <c r="D58" s="76"/>
      <c r="E58" s="77"/>
      <c r="F58" s="77"/>
      <c r="G58" s="77"/>
      <c r="H58" s="77"/>
      <c r="I58" s="78"/>
      <c r="J58" s="76"/>
      <c r="K58" s="77"/>
      <c r="L58" s="77"/>
      <c r="M58" s="77"/>
      <c r="N58" s="77"/>
      <c r="O58" s="77"/>
      <c r="P58" s="77"/>
      <c r="Q58" s="77"/>
      <c r="R58" s="77"/>
      <c r="S58" s="77"/>
      <c r="T58" s="77"/>
      <c r="U58" s="78"/>
      <c r="V58" s="76"/>
      <c r="W58" s="77"/>
      <c r="X58" s="78"/>
      <c r="Y58" s="76"/>
      <c r="Z58" s="77"/>
      <c r="AA58" s="77"/>
      <c r="AB58" s="77"/>
      <c r="AC58" s="77"/>
      <c r="AD58" s="78"/>
      <c r="AE58" s="318"/>
      <c r="AF58" s="1062"/>
      <c r="AG58" s="1062"/>
      <c r="AH58" s="1062"/>
      <c r="AI58" s="1062"/>
      <c r="AJ58" s="1062"/>
      <c r="AK58" s="1062"/>
      <c r="AL58" s="1062"/>
      <c r="AM58" s="1062"/>
      <c r="AN58" s="1062"/>
      <c r="AO58" s="1062"/>
      <c r="AP58" s="321"/>
      <c r="AQ58" s="1057"/>
      <c r="AR58" s="1057"/>
      <c r="AS58" s="1057"/>
      <c r="AT58" s="1057"/>
      <c r="AU58" s="1057"/>
      <c r="AV58" s="1057"/>
      <c r="AW58" s="1057"/>
      <c r="AX58" s="1057"/>
      <c r="AY58" s="1057"/>
      <c r="AZ58" s="1057"/>
      <c r="BA58" s="1057"/>
      <c r="BB58" s="1057"/>
      <c r="BC58" s="1057"/>
      <c r="BD58" s="1057"/>
      <c r="BE58" s="1057"/>
      <c r="BF58" s="1057"/>
      <c r="BG58" s="1057"/>
      <c r="BH58" s="1057"/>
      <c r="BI58" s="1057"/>
      <c r="BJ58" s="1058"/>
      <c r="BK58" s="79"/>
      <c r="BL58" s="80"/>
      <c r="BM58" s="80"/>
      <c r="BN58" s="79"/>
      <c r="BO58" s="80"/>
      <c r="BP58" s="81"/>
      <c r="BQ58" s="137"/>
      <c r="BR58" s="84"/>
    </row>
    <row r="59" spans="1:70" ht="11.1" customHeight="1">
      <c r="A59" s="8"/>
      <c r="B59" s="131"/>
      <c r="C59" s="361"/>
      <c r="D59" s="64"/>
      <c r="E59" s="65"/>
      <c r="F59" s="65"/>
      <c r="G59" s="65"/>
      <c r="H59" s="65"/>
      <c r="I59" s="66"/>
      <c r="J59" s="67"/>
      <c r="K59" s="65"/>
      <c r="L59" s="65"/>
      <c r="M59" s="65"/>
      <c r="N59" s="65"/>
      <c r="O59" s="65"/>
      <c r="P59" s="65"/>
      <c r="Q59" s="65"/>
      <c r="R59" s="65"/>
      <c r="S59" s="65"/>
      <c r="T59" s="65"/>
      <c r="U59" s="66"/>
      <c r="V59" s="67"/>
      <c r="W59" s="65"/>
      <c r="X59" s="66"/>
      <c r="Y59" s="67"/>
      <c r="Z59" s="65"/>
      <c r="AA59" s="65"/>
      <c r="AB59" s="65"/>
      <c r="AC59" s="65"/>
      <c r="AD59" s="66"/>
      <c r="AE59" s="316"/>
      <c r="AF59" s="1063"/>
      <c r="AG59" s="1063"/>
      <c r="AH59" s="1063"/>
      <c r="AI59" s="1063"/>
      <c r="AJ59" s="1063"/>
      <c r="AK59" s="1063"/>
      <c r="AL59" s="1063"/>
      <c r="AM59" s="1063"/>
      <c r="AN59" s="1063"/>
      <c r="AO59" s="1063"/>
      <c r="AP59" s="319"/>
      <c r="AQ59" s="1053" t="str">
        <f ca="1">IF(AF60=data!$I$2,"",
IF(
IFERROR(SEARCH(AF60,AQ59),0)=0,
IF(LEN(AF60)&gt;0,
       AQ59&amp;IF(LEN(AQ59)&gt;0,", ","")&amp;AF60,
       ""),
AQ59
))</f>
        <v/>
      </c>
      <c r="AR59" s="1053"/>
      <c r="AS59" s="1053"/>
      <c r="AT59" s="1053"/>
      <c r="AU59" s="1053"/>
      <c r="AV59" s="1053"/>
      <c r="AW59" s="1053"/>
      <c r="AX59" s="1053"/>
      <c r="AY59" s="1053"/>
      <c r="AZ59" s="1053"/>
      <c r="BA59" s="1053"/>
      <c r="BB59" s="1053"/>
      <c r="BC59" s="1053"/>
      <c r="BD59" s="1053"/>
      <c r="BE59" s="1053"/>
      <c r="BF59" s="1053"/>
      <c r="BG59" s="1053"/>
      <c r="BH59" s="1053"/>
      <c r="BI59" s="1053"/>
      <c r="BJ59" s="1054"/>
      <c r="BK59" s="68"/>
      <c r="BL59" s="69"/>
      <c r="BM59" s="69"/>
      <c r="BN59" s="68"/>
      <c r="BO59" s="69"/>
      <c r="BP59" s="70"/>
      <c r="BQ59" s="137"/>
      <c r="BR59" s="84"/>
    </row>
    <row r="60" spans="1:70" ht="11.1" customHeight="1">
      <c r="A60" s="8"/>
      <c r="B60" s="131"/>
      <c r="C60" s="359">
        <v>17</v>
      </c>
      <c r="D60" s="71"/>
      <c r="E60" s="1064"/>
      <c r="F60" s="1065"/>
      <c r="G60" s="1065"/>
      <c r="H60" s="1066"/>
      <c r="I60" s="72"/>
      <c r="J60" s="71"/>
      <c r="K60" s="1067"/>
      <c r="L60" s="1068"/>
      <c r="M60" s="1068"/>
      <c r="N60" s="1068"/>
      <c r="O60" s="1068"/>
      <c r="P60" s="1068"/>
      <c r="Q60" s="1068"/>
      <c r="R60" s="1068"/>
      <c r="S60" s="1068"/>
      <c r="T60" s="1069"/>
      <c r="U60" s="72"/>
      <c r="V60" s="71"/>
      <c r="W60" s="63"/>
      <c r="X60" s="72"/>
      <c r="Y60" s="71"/>
      <c r="Z60" s="1067"/>
      <c r="AA60" s="1068"/>
      <c r="AB60" s="1068"/>
      <c r="AC60" s="1069"/>
      <c r="AD60" s="72"/>
      <c r="AE60" s="317"/>
      <c r="AF60" s="1059"/>
      <c r="AG60" s="1060"/>
      <c r="AH60" s="1060"/>
      <c r="AI60" s="1060"/>
      <c r="AJ60" s="1060"/>
      <c r="AK60" s="1060"/>
      <c r="AL60" s="1060"/>
      <c r="AM60" s="1060"/>
      <c r="AN60" s="1060"/>
      <c r="AO60" s="1061"/>
      <c r="AP60" s="320"/>
      <c r="AQ60" s="1055"/>
      <c r="AR60" s="1055"/>
      <c r="AS60" s="1055"/>
      <c r="AT60" s="1055"/>
      <c r="AU60" s="1055"/>
      <c r="AV60" s="1055"/>
      <c r="AW60" s="1055"/>
      <c r="AX60" s="1055"/>
      <c r="AY60" s="1055"/>
      <c r="AZ60" s="1055"/>
      <c r="BA60" s="1055"/>
      <c r="BB60" s="1055"/>
      <c r="BC60" s="1055"/>
      <c r="BD60" s="1055"/>
      <c r="BE60" s="1055"/>
      <c r="BF60" s="1055"/>
      <c r="BG60" s="1055"/>
      <c r="BH60" s="1055"/>
      <c r="BI60" s="1055"/>
      <c r="BJ60" s="1056"/>
      <c r="BK60" s="73"/>
      <c r="BL60" s="62"/>
      <c r="BM60" s="74"/>
      <c r="BN60" s="73"/>
      <c r="BO60" s="62"/>
      <c r="BP60" s="75"/>
      <c r="BQ60" s="137"/>
      <c r="BR60" s="84"/>
    </row>
    <row r="61" spans="1:70" ht="11.1" customHeight="1">
      <c r="A61" s="8"/>
      <c r="B61" s="131"/>
      <c r="C61" s="360"/>
      <c r="D61" s="76"/>
      <c r="E61" s="77"/>
      <c r="F61" s="77"/>
      <c r="G61" s="77"/>
      <c r="H61" s="77"/>
      <c r="I61" s="78"/>
      <c r="J61" s="76"/>
      <c r="K61" s="77"/>
      <c r="L61" s="77"/>
      <c r="M61" s="77"/>
      <c r="N61" s="77"/>
      <c r="O61" s="77"/>
      <c r="P61" s="77"/>
      <c r="Q61" s="77"/>
      <c r="R61" s="77"/>
      <c r="S61" s="77"/>
      <c r="T61" s="77"/>
      <c r="U61" s="78"/>
      <c r="V61" s="76"/>
      <c r="W61" s="77"/>
      <c r="X61" s="78"/>
      <c r="Y61" s="76"/>
      <c r="Z61" s="77"/>
      <c r="AA61" s="77"/>
      <c r="AB61" s="77"/>
      <c r="AC61" s="77"/>
      <c r="AD61" s="78"/>
      <c r="AE61" s="318"/>
      <c r="AF61" s="1062"/>
      <c r="AG61" s="1062"/>
      <c r="AH61" s="1062"/>
      <c r="AI61" s="1062"/>
      <c r="AJ61" s="1062"/>
      <c r="AK61" s="1062"/>
      <c r="AL61" s="1062"/>
      <c r="AM61" s="1062"/>
      <c r="AN61" s="1062"/>
      <c r="AO61" s="1062"/>
      <c r="AP61" s="321"/>
      <c r="AQ61" s="1057"/>
      <c r="AR61" s="1057"/>
      <c r="AS61" s="1057"/>
      <c r="AT61" s="1057"/>
      <c r="AU61" s="1057"/>
      <c r="AV61" s="1057"/>
      <c r="AW61" s="1057"/>
      <c r="AX61" s="1057"/>
      <c r="AY61" s="1057"/>
      <c r="AZ61" s="1057"/>
      <c r="BA61" s="1057"/>
      <c r="BB61" s="1057"/>
      <c r="BC61" s="1057"/>
      <c r="BD61" s="1057"/>
      <c r="BE61" s="1057"/>
      <c r="BF61" s="1057"/>
      <c r="BG61" s="1057"/>
      <c r="BH61" s="1057"/>
      <c r="BI61" s="1057"/>
      <c r="BJ61" s="1058"/>
      <c r="BK61" s="79"/>
      <c r="BL61" s="80"/>
      <c r="BM61" s="80"/>
      <c r="BN61" s="79"/>
      <c r="BO61" s="80"/>
      <c r="BP61" s="81"/>
      <c r="BQ61" s="137"/>
      <c r="BR61" s="84"/>
    </row>
    <row r="62" spans="1:70" ht="11.1" customHeight="1">
      <c r="A62" s="8"/>
      <c r="B62" s="131"/>
      <c r="C62" s="361"/>
      <c r="D62" s="64"/>
      <c r="E62" s="65"/>
      <c r="F62" s="65"/>
      <c r="G62" s="65"/>
      <c r="H62" s="65"/>
      <c r="I62" s="66"/>
      <c r="J62" s="67"/>
      <c r="K62" s="65"/>
      <c r="L62" s="65"/>
      <c r="M62" s="65"/>
      <c r="N62" s="65"/>
      <c r="O62" s="65"/>
      <c r="P62" s="65"/>
      <c r="Q62" s="65"/>
      <c r="R62" s="65"/>
      <c r="S62" s="65"/>
      <c r="T62" s="65"/>
      <c r="U62" s="66"/>
      <c r="V62" s="67"/>
      <c r="W62" s="65"/>
      <c r="X62" s="66"/>
      <c r="Y62" s="67"/>
      <c r="Z62" s="65"/>
      <c r="AA62" s="65"/>
      <c r="AB62" s="65"/>
      <c r="AC62" s="65"/>
      <c r="AD62" s="66"/>
      <c r="AE62" s="316"/>
      <c r="AF62" s="1063"/>
      <c r="AG62" s="1063"/>
      <c r="AH62" s="1063"/>
      <c r="AI62" s="1063"/>
      <c r="AJ62" s="1063"/>
      <c r="AK62" s="1063"/>
      <c r="AL62" s="1063"/>
      <c r="AM62" s="1063"/>
      <c r="AN62" s="1063"/>
      <c r="AO62" s="1063"/>
      <c r="AP62" s="319"/>
      <c r="AQ62" s="1053" t="str">
        <f ca="1">IF(AF63=data!$I$2,"",
IF(
IFERROR(SEARCH(AF63,AQ62),0)=0,
IF(LEN(AF63)&gt;0,
       AQ62&amp;IF(LEN(AQ62)&gt;0,", ","")&amp;AF63,
       ""),
AQ62
))</f>
        <v/>
      </c>
      <c r="AR62" s="1053"/>
      <c r="AS62" s="1053"/>
      <c r="AT62" s="1053"/>
      <c r="AU62" s="1053"/>
      <c r="AV62" s="1053"/>
      <c r="AW62" s="1053"/>
      <c r="AX62" s="1053"/>
      <c r="AY62" s="1053"/>
      <c r="AZ62" s="1053"/>
      <c r="BA62" s="1053"/>
      <c r="BB62" s="1053"/>
      <c r="BC62" s="1053"/>
      <c r="BD62" s="1053"/>
      <c r="BE62" s="1053"/>
      <c r="BF62" s="1053"/>
      <c r="BG62" s="1053"/>
      <c r="BH62" s="1053"/>
      <c r="BI62" s="1053"/>
      <c r="BJ62" s="1054"/>
      <c r="BK62" s="68"/>
      <c r="BL62" s="69"/>
      <c r="BM62" s="69"/>
      <c r="BN62" s="68"/>
      <c r="BO62" s="69"/>
      <c r="BP62" s="70"/>
      <c r="BQ62" s="137"/>
      <c r="BR62" s="84"/>
    </row>
    <row r="63" spans="1:70" ht="11.1" customHeight="1">
      <c r="A63" s="8"/>
      <c r="B63" s="131"/>
      <c r="C63" s="359">
        <v>18</v>
      </c>
      <c r="D63" s="71"/>
      <c r="E63" s="1064"/>
      <c r="F63" s="1065"/>
      <c r="G63" s="1065"/>
      <c r="H63" s="1066"/>
      <c r="I63" s="72"/>
      <c r="J63" s="71"/>
      <c r="K63" s="1067"/>
      <c r="L63" s="1068"/>
      <c r="M63" s="1068"/>
      <c r="N63" s="1068"/>
      <c r="O63" s="1068"/>
      <c r="P63" s="1068"/>
      <c r="Q63" s="1068"/>
      <c r="R63" s="1068"/>
      <c r="S63" s="1068"/>
      <c r="T63" s="1069"/>
      <c r="U63" s="72"/>
      <c r="V63" s="71"/>
      <c r="W63" s="63"/>
      <c r="X63" s="72"/>
      <c r="Y63" s="71"/>
      <c r="Z63" s="1067"/>
      <c r="AA63" s="1068"/>
      <c r="AB63" s="1068"/>
      <c r="AC63" s="1069"/>
      <c r="AD63" s="72"/>
      <c r="AE63" s="317"/>
      <c r="AF63" s="1059"/>
      <c r="AG63" s="1060"/>
      <c r="AH63" s="1060"/>
      <c r="AI63" s="1060"/>
      <c r="AJ63" s="1060"/>
      <c r="AK63" s="1060"/>
      <c r="AL63" s="1060"/>
      <c r="AM63" s="1060"/>
      <c r="AN63" s="1060"/>
      <c r="AO63" s="1061"/>
      <c r="AP63" s="320"/>
      <c r="AQ63" s="1055"/>
      <c r="AR63" s="1055"/>
      <c r="AS63" s="1055"/>
      <c r="AT63" s="1055"/>
      <c r="AU63" s="1055"/>
      <c r="AV63" s="1055"/>
      <c r="AW63" s="1055"/>
      <c r="AX63" s="1055"/>
      <c r="AY63" s="1055"/>
      <c r="AZ63" s="1055"/>
      <c r="BA63" s="1055"/>
      <c r="BB63" s="1055"/>
      <c r="BC63" s="1055"/>
      <c r="BD63" s="1055"/>
      <c r="BE63" s="1055"/>
      <c r="BF63" s="1055"/>
      <c r="BG63" s="1055"/>
      <c r="BH63" s="1055"/>
      <c r="BI63" s="1055"/>
      <c r="BJ63" s="1056"/>
      <c r="BK63" s="73"/>
      <c r="BL63" s="62"/>
      <c r="BM63" s="74"/>
      <c r="BN63" s="73"/>
      <c r="BO63" s="62"/>
      <c r="BP63" s="75"/>
      <c r="BQ63" s="137"/>
      <c r="BR63" s="84"/>
    </row>
    <row r="64" spans="1:70" ht="11.1" customHeight="1">
      <c r="A64" s="8"/>
      <c r="B64" s="131"/>
      <c r="C64" s="360"/>
      <c r="D64" s="76"/>
      <c r="E64" s="77"/>
      <c r="F64" s="77"/>
      <c r="G64" s="77"/>
      <c r="H64" s="77"/>
      <c r="I64" s="78"/>
      <c r="J64" s="76"/>
      <c r="K64" s="77"/>
      <c r="L64" s="77"/>
      <c r="M64" s="77"/>
      <c r="N64" s="77"/>
      <c r="O64" s="77"/>
      <c r="P64" s="77"/>
      <c r="Q64" s="77"/>
      <c r="R64" s="77"/>
      <c r="S64" s="77"/>
      <c r="T64" s="77"/>
      <c r="U64" s="78"/>
      <c r="V64" s="76"/>
      <c r="W64" s="77"/>
      <c r="X64" s="78"/>
      <c r="Y64" s="76"/>
      <c r="Z64" s="77"/>
      <c r="AA64" s="77"/>
      <c r="AB64" s="77"/>
      <c r="AC64" s="77"/>
      <c r="AD64" s="78"/>
      <c r="AE64" s="318"/>
      <c r="AF64" s="1062"/>
      <c r="AG64" s="1062"/>
      <c r="AH64" s="1062"/>
      <c r="AI64" s="1062"/>
      <c r="AJ64" s="1062"/>
      <c r="AK64" s="1062"/>
      <c r="AL64" s="1062"/>
      <c r="AM64" s="1062"/>
      <c r="AN64" s="1062"/>
      <c r="AO64" s="1062"/>
      <c r="AP64" s="321"/>
      <c r="AQ64" s="1057"/>
      <c r="AR64" s="1057"/>
      <c r="AS64" s="1057"/>
      <c r="AT64" s="1057"/>
      <c r="AU64" s="1057"/>
      <c r="AV64" s="1057"/>
      <c r="AW64" s="1057"/>
      <c r="AX64" s="1057"/>
      <c r="AY64" s="1057"/>
      <c r="AZ64" s="1057"/>
      <c r="BA64" s="1057"/>
      <c r="BB64" s="1057"/>
      <c r="BC64" s="1057"/>
      <c r="BD64" s="1057"/>
      <c r="BE64" s="1057"/>
      <c r="BF64" s="1057"/>
      <c r="BG64" s="1057"/>
      <c r="BH64" s="1057"/>
      <c r="BI64" s="1057"/>
      <c r="BJ64" s="1058"/>
      <c r="BK64" s="79"/>
      <c r="BL64" s="80"/>
      <c r="BM64" s="80"/>
      <c r="BN64" s="79"/>
      <c r="BO64" s="80"/>
      <c r="BP64" s="81"/>
      <c r="BQ64" s="137"/>
      <c r="BR64" s="84"/>
    </row>
    <row r="65" spans="1:70" ht="11.1" customHeight="1">
      <c r="A65" s="8"/>
      <c r="B65" s="131"/>
      <c r="C65" s="361"/>
      <c r="D65" s="64"/>
      <c r="E65" s="65"/>
      <c r="F65" s="65"/>
      <c r="G65" s="65"/>
      <c r="H65" s="65"/>
      <c r="I65" s="66"/>
      <c r="J65" s="67"/>
      <c r="K65" s="65"/>
      <c r="L65" s="65"/>
      <c r="M65" s="65"/>
      <c r="N65" s="65"/>
      <c r="O65" s="65"/>
      <c r="P65" s="65"/>
      <c r="Q65" s="65"/>
      <c r="R65" s="65"/>
      <c r="S65" s="65"/>
      <c r="T65" s="65"/>
      <c r="U65" s="66"/>
      <c r="V65" s="67"/>
      <c r="W65" s="65"/>
      <c r="X65" s="66"/>
      <c r="Y65" s="67"/>
      <c r="Z65" s="65"/>
      <c r="AA65" s="65"/>
      <c r="AB65" s="65"/>
      <c r="AC65" s="65"/>
      <c r="AD65" s="66"/>
      <c r="AE65" s="316"/>
      <c r="AF65" s="1063"/>
      <c r="AG65" s="1063"/>
      <c r="AH65" s="1063"/>
      <c r="AI65" s="1063"/>
      <c r="AJ65" s="1063"/>
      <c r="AK65" s="1063"/>
      <c r="AL65" s="1063"/>
      <c r="AM65" s="1063"/>
      <c r="AN65" s="1063"/>
      <c r="AO65" s="1063"/>
      <c r="AP65" s="319"/>
      <c r="AQ65" s="1053" t="str">
        <f ca="1">IF(AF66=data!$I$2,"",
IF(
IFERROR(SEARCH(AF66,AQ65),0)=0,
IF(LEN(AF66)&gt;0,
       AQ65&amp;IF(LEN(AQ65)&gt;0,", ","")&amp;AF66,
       ""),
AQ65
))</f>
        <v/>
      </c>
      <c r="AR65" s="1053"/>
      <c r="AS65" s="1053"/>
      <c r="AT65" s="1053"/>
      <c r="AU65" s="1053"/>
      <c r="AV65" s="1053"/>
      <c r="AW65" s="1053"/>
      <c r="AX65" s="1053"/>
      <c r="AY65" s="1053"/>
      <c r="AZ65" s="1053"/>
      <c r="BA65" s="1053"/>
      <c r="BB65" s="1053"/>
      <c r="BC65" s="1053"/>
      <c r="BD65" s="1053"/>
      <c r="BE65" s="1053"/>
      <c r="BF65" s="1053"/>
      <c r="BG65" s="1053"/>
      <c r="BH65" s="1053"/>
      <c r="BI65" s="1053"/>
      <c r="BJ65" s="1054"/>
      <c r="BK65" s="68"/>
      <c r="BL65" s="69"/>
      <c r="BM65" s="69"/>
      <c r="BN65" s="68"/>
      <c r="BO65" s="69"/>
      <c r="BP65" s="70"/>
      <c r="BQ65" s="137"/>
      <c r="BR65" s="84"/>
    </row>
    <row r="66" spans="1:70" ht="11.1" customHeight="1">
      <c r="A66" s="8"/>
      <c r="B66" s="131"/>
      <c r="C66" s="359">
        <v>19</v>
      </c>
      <c r="D66" s="71"/>
      <c r="E66" s="1064"/>
      <c r="F66" s="1065"/>
      <c r="G66" s="1065"/>
      <c r="H66" s="1066"/>
      <c r="I66" s="72"/>
      <c r="J66" s="71"/>
      <c r="K66" s="1067"/>
      <c r="L66" s="1068"/>
      <c r="M66" s="1068"/>
      <c r="N66" s="1068"/>
      <c r="O66" s="1068"/>
      <c r="P66" s="1068"/>
      <c r="Q66" s="1068"/>
      <c r="R66" s="1068"/>
      <c r="S66" s="1068"/>
      <c r="T66" s="1069"/>
      <c r="U66" s="72"/>
      <c r="V66" s="71"/>
      <c r="W66" s="63"/>
      <c r="X66" s="72"/>
      <c r="Y66" s="71"/>
      <c r="Z66" s="1067"/>
      <c r="AA66" s="1068"/>
      <c r="AB66" s="1068"/>
      <c r="AC66" s="1069"/>
      <c r="AD66" s="72"/>
      <c r="AE66" s="317"/>
      <c r="AF66" s="1059"/>
      <c r="AG66" s="1060"/>
      <c r="AH66" s="1060"/>
      <c r="AI66" s="1060"/>
      <c r="AJ66" s="1060"/>
      <c r="AK66" s="1060"/>
      <c r="AL66" s="1060"/>
      <c r="AM66" s="1060"/>
      <c r="AN66" s="1060"/>
      <c r="AO66" s="1061"/>
      <c r="AP66" s="320"/>
      <c r="AQ66" s="1055"/>
      <c r="AR66" s="1055"/>
      <c r="AS66" s="1055"/>
      <c r="AT66" s="1055"/>
      <c r="AU66" s="1055"/>
      <c r="AV66" s="1055"/>
      <c r="AW66" s="1055"/>
      <c r="AX66" s="1055"/>
      <c r="AY66" s="1055"/>
      <c r="AZ66" s="1055"/>
      <c r="BA66" s="1055"/>
      <c r="BB66" s="1055"/>
      <c r="BC66" s="1055"/>
      <c r="BD66" s="1055"/>
      <c r="BE66" s="1055"/>
      <c r="BF66" s="1055"/>
      <c r="BG66" s="1055"/>
      <c r="BH66" s="1055"/>
      <c r="BI66" s="1055"/>
      <c r="BJ66" s="1056"/>
      <c r="BK66" s="73"/>
      <c r="BL66" s="62"/>
      <c r="BM66" s="74"/>
      <c r="BN66" s="73"/>
      <c r="BO66" s="62"/>
      <c r="BP66" s="75"/>
      <c r="BQ66" s="137"/>
      <c r="BR66" s="84"/>
    </row>
    <row r="67" spans="1:70" ht="11.1" customHeight="1">
      <c r="A67" s="8"/>
      <c r="B67" s="131"/>
      <c r="C67" s="360"/>
      <c r="D67" s="76"/>
      <c r="E67" s="77"/>
      <c r="F67" s="77"/>
      <c r="G67" s="77"/>
      <c r="H67" s="77"/>
      <c r="I67" s="78"/>
      <c r="J67" s="76"/>
      <c r="K67" s="77"/>
      <c r="L67" s="77"/>
      <c r="M67" s="77"/>
      <c r="N67" s="77"/>
      <c r="O67" s="77"/>
      <c r="P67" s="77"/>
      <c r="Q67" s="77"/>
      <c r="R67" s="77"/>
      <c r="S67" s="77"/>
      <c r="T67" s="77"/>
      <c r="U67" s="78"/>
      <c r="V67" s="76"/>
      <c r="W67" s="77"/>
      <c r="X67" s="78"/>
      <c r="Y67" s="76"/>
      <c r="Z67" s="77"/>
      <c r="AA67" s="77"/>
      <c r="AB67" s="77"/>
      <c r="AC67" s="77"/>
      <c r="AD67" s="78"/>
      <c r="AE67" s="318"/>
      <c r="AF67" s="1062"/>
      <c r="AG67" s="1062"/>
      <c r="AH67" s="1062"/>
      <c r="AI67" s="1062"/>
      <c r="AJ67" s="1062"/>
      <c r="AK67" s="1062"/>
      <c r="AL67" s="1062"/>
      <c r="AM67" s="1062"/>
      <c r="AN67" s="1062"/>
      <c r="AO67" s="1062"/>
      <c r="AP67" s="321"/>
      <c r="AQ67" s="1057"/>
      <c r="AR67" s="1057"/>
      <c r="AS67" s="1057"/>
      <c r="AT67" s="1057"/>
      <c r="AU67" s="1057"/>
      <c r="AV67" s="1057"/>
      <c r="AW67" s="1057"/>
      <c r="AX67" s="1057"/>
      <c r="AY67" s="1057"/>
      <c r="AZ67" s="1057"/>
      <c r="BA67" s="1057"/>
      <c r="BB67" s="1057"/>
      <c r="BC67" s="1057"/>
      <c r="BD67" s="1057"/>
      <c r="BE67" s="1057"/>
      <c r="BF67" s="1057"/>
      <c r="BG67" s="1057"/>
      <c r="BH67" s="1057"/>
      <c r="BI67" s="1057"/>
      <c r="BJ67" s="1058"/>
      <c r="BK67" s="79"/>
      <c r="BL67" s="80"/>
      <c r="BM67" s="80"/>
      <c r="BN67" s="79"/>
      <c r="BO67" s="80"/>
      <c r="BP67" s="81"/>
      <c r="BQ67" s="137"/>
      <c r="BR67" s="84"/>
    </row>
    <row r="68" spans="1:70" ht="11.1" customHeight="1">
      <c r="A68" s="8"/>
      <c r="B68" s="131"/>
      <c r="C68" s="361"/>
      <c r="D68" s="64"/>
      <c r="E68" s="65"/>
      <c r="F68" s="65"/>
      <c r="G68" s="65"/>
      <c r="H68" s="65"/>
      <c r="I68" s="66"/>
      <c r="J68" s="67"/>
      <c r="K68" s="65"/>
      <c r="L68" s="65"/>
      <c r="M68" s="65"/>
      <c r="N68" s="65"/>
      <c r="O68" s="65"/>
      <c r="P68" s="65"/>
      <c r="Q68" s="65"/>
      <c r="R68" s="65"/>
      <c r="S68" s="65"/>
      <c r="T68" s="65"/>
      <c r="U68" s="66"/>
      <c r="V68" s="67"/>
      <c r="W68" s="65"/>
      <c r="X68" s="66"/>
      <c r="Y68" s="67"/>
      <c r="Z68" s="65"/>
      <c r="AA68" s="65"/>
      <c r="AB68" s="65"/>
      <c r="AC68" s="65"/>
      <c r="AD68" s="66"/>
      <c r="AE68" s="316"/>
      <c r="AF68" s="1063"/>
      <c r="AG68" s="1063"/>
      <c r="AH68" s="1063"/>
      <c r="AI68" s="1063"/>
      <c r="AJ68" s="1063"/>
      <c r="AK68" s="1063"/>
      <c r="AL68" s="1063"/>
      <c r="AM68" s="1063"/>
      <c r="AN68" s="1063"/>
      <c r="AO68" s="1063"/>
      <c r="AP68" s="319"/>
      <c r="AQ68" s="1053" t="str">
        <f ca="1">IF(AF69=data!$I$2,"",
IF(
IFERROR(SEARCH(AF69,AQ68),0)=0,
IF(LEN(AF69)&gt;0,
       AQ68&amp;IF(LEN(AQ68)&gt;0,", ","")&amp;AF69,
       ""),
AQ68
))</f>
        <v/>
      </c>
      <c r="AR68" s="1053"/>
      <c r="AS68" s="1053"/>
      <c r="AT68" s="1053"/>
      <c r="AU68" s="1053"/>
      <c r="AV68" s="1053"/>
      <c r="AW68" s="1053"/>
      <c r="AX68" s="1053"/>
      <c r="AY68" s="1053"/>
      <c r="AZ68" s="1053"/>
      <c r="BA68" s="1053"/>
      <c r="BB68" s="1053"/>
      <c r="BC68" s="1053"/>
      <c r="BD68" s="1053"/>
      <c r="BE68" s="1053"/>
      <c r="BF68" s="1053"/>
      <c r="BG68" s="1053"/>
      <c r="BH68" s="1053"/>
      <c r="BI68" s="1053"/>
      <c r="BJ68" s="1054"/>
      <c r="BK68" s="68"/>
      <c r="BL68" s="69"/>
      <c r="BM68" s="69"/>
      <c r="BN68" s="68"/>
      <c r="BO68" s="69"/>
      <c r="BP68" s="70"/>
      <c r="BQ68" s="137"/>
      <c r="BR68" s="84"/>
    </row>
    <row r="69" spans="1:70" ht="11.1" customHeight="1">
      <c r="A69" s="8"/>
      <c r="B69" s="131"/>
      <c r="C69" s="359">
        <v>20</v>
      </c>
      <c r="D69" s="71"/>
      <c r="E69" s="1064"/>
      <c r="F69" s="1065"/>
      <c r="G69" s="1065"/>
      <c r="H69" s="1066"/>
      <c r="I69" s="72"/>
      <c r="J69" s="71"/>
      <c r="K69" s="1067"/>
      <c r="L69" s="1068"/>
      <c r="M69" s="1068"/>
      <c r="N69" s="1068"/>
      <c r="O69" s="1068"/>
      <c r="P69" s="1068"/>
      <c r="Q69" s="1068"/>
      <c r="R69" s="1068"/>
      <c r="S69" s="1068"/>
      <c r="T69" s="1069"/>
      <c r="U69" s="72"/>
      <c r="V69" s="71"/>
      <c r="W69" s="63"/>
      <c r="X69" s="72"/>
      <c r="Y69" s="71"/>
      <c r="Z69" s="1067"/>
      <c r="AA69" s="1068"/>
      <c r="AB69" s="1068"/>
      <c r="AC69" s="1069"/>
      <c r="AD69" s="72"/>
      <c r="AE69" s="317"/>
      <c r="AF69" s="1059"/>
      <c r="AG69" s="1060"/>
      <c r="AH69" s="1060"/>
      <c r="AI69" s="1060"/>
      <c r="AJ69" s="1060"/>
      <c r="AK69" s="1060"/>
      <c r="AL69" s="1060"/>
      <c r="AM69" s="1060"/>
      <c r="AN69" s="1060"/>
      <c r="AO69" s="1061"/>
      <c r="AP69" s="320"/>
      <c r="AQ69" s="1055"/>
      <c r="AR69" s="1055"/>
      <c r="AS69" s="1055"/>
      <c r="AT69" s="1055"/>
      <c r="AU69" s="1055"/>
      <c r="AV69" s="1055"/>
      <c r="AW69" s="1055"/>
      <c r="AX69" s="1055"/>
      <c r="AY69" s="1055"/>
      <c r="AZ69" s="1055"/>
      <c r="BA69" s="1055"/>
      <c r="BB69" s="1055"/>
      <c r="BC69" s="1055"/>
      <c r="BD69" s="1055"/>
      <c r="BE69" s="1055"/>
      <c r="BF69" s="1055"/>
      <c r="BG69" s="1055"/>
      <c r="BH69" s="1055"/>
      <c r="BI69" s="1055"/>
      <c r="BJ69" s="1056"/>
      <c r="BK69" s="73"/>
      <c r="BL69" s="62"/>
      <c r="BM69" s="74"/>
      <c r="BN69" s="73"/>
      <c r="BO69" s="62"/>
      <c r="BP69" s="75"/>
      <c r="BQ69" s="137"/>
      <c r="BR69" s="84"/>
    </row>
    <row r="70" spans="1:70" ht="11.1" customHeight="1">
      <c r="A70" s="8"/>
      <c r="B70" s="131"/>
      <c r="C70" s="360"/>
      <c r="D70" s="76"/>
      <c r="E70" s="77"/>
      <c r="F70" s="77"/>
      <c r="G70" s="77"/>
      <c r="H70" s="77"/>
      <c r="I70" s="78"/>
      <c r="J70" s="76"/>
      <c r="K70" s="77"/>
      <c r="L70" s="77"/>
      <c r="M70" s="77"/>
      <c r="N70" s="77"/>
      <c r="O70" s="77"/>
      <c r="P70" s="77"/>
      <c r="Q70" s="77"/>
      <c r="R70" s="77"/>
      <c r="S70" s="77"/>
      <c r="T70" s="77"/>
      <c r="U70" s="78"/>
      <c r="V70" s="76"/>
      <c r="W70" s="77"/>
      <c r="X70" s="78"/>
      <c r="Y70" s="76"/>
      <c r="Z70" s="77"/>
      <c r="AA70" s="77"/>
      <c r="AB70" s="77"/>
      <c r="AC70" s="77"/>
      <c r="AD70" s="78"/>
      <c r="AE70" s="318"/>
      <c r="AF70" s="1062"/>
      <c r="AG70" s="1062"/>
      <c r="AH70" s="1062"/>
      <c r="AI70" s="1062"/>
      <c r="AJ70" s="1062"/>
      <c r="AK70" s="1062"/>
      <c r="AL70" s="1062"/>
      <c r="AM70" s="1062"/>
      <c r="AN70" s="1062"/>
      <c r="AO70" s="1062"/>
      <c r="AP70" s="321"/>
      <c r="AQ70" s="1057"/>
      <c r="AR70" s="1057"/>
      <c r="AS70" s="1057"/>
      <c r="AT70" s="1057"/>
      <c r="AU70" s="1057"/>
      <c r="AV70" s="1057"/>
      <c r="AW70" s="1057"/>
      <c r="AX70" s="1057"/>
      <c r="AY70" s="1057"/>
      <c r="AZ70" s="1057"/>
      <c r="BA70" s="1057"/>
      <c r="BB70" s="1057"/>
      <c r="BC70" s="1057"/>
      <c r="BD70" s="1057"/>
      <c r="BE70" s="1057"/>
      <c r="BF70" s="1057"/>
      <c r="BG70" s="1057"/>
      <c r="BH70" s="1057"/>
      <c r="BI70" s="1057"/>
      <c r="BJ70" s="1058"/>
      <c r="BK70" s="79"/>
      <c r="BL70" s="80"/>
      <c r="BM70" s="80"/>
      <c r="BN70" s="79"/>
      <c r="BO70" s="80"/>
      <c r="BP70" s="81"/>
      <c r="BQ70" s="137"/>
      <c r="BR70" s="84"/>
    </row>
    <row r="71" spans="1:70" ht="11.1" customHeight="1">
      <c r="A71" s="8"/>
      <c r="B71" s="131"/>
      <c r="C71" s="361"/>
      <c r="D71" s="64"/>
      <c r="E71" s="65"/>
      <c r="F71" s="65"/>
      <c r="G71" s="65"/>
      <c r="H71" s="65"/>
      <c r="I71" s="66"/>
      <c r="J71" s="67"/>
      <c r="K71" s="65"/>
      <c r="L71" s="65"/>
      <c r="M71" s="65"/>
      <c r="N71" s="65"/>
      <c r="O71" s="65"/>
      <c r="P71" s="65"/>
      <c r="Q71" s="65"/>
      <c r="R71" s="65"/>
      <c r="S71" s="65"/>
      <c r="T71" s="65"/>
      <c r="U71" s="66"/>
      <c r="V71" s="67"/>
      <c r="W71" s="65"/>
      <c r="X71" s="66"/>
      <c r="Y71" s="67"/>
      <c r="Z71" s="65"/>
      <c r="AA71" s="65"/>
      <c r="AB71" s="65"/>
      <c r="AC71" s="65"/>
      <c r="AD71" s="66"/>
      <c r="AE71" s="316"/>
      <c r="AF71" s="1063"/>
      <c r="AG71" s="1063"/>
      <c r="AH71" s="1063"/>
      <c r="AI71" s="1063"/>
      <c r="AJ71" s="1063"/>
      <c r="AK71" s="1063"/>
      <c r="AL71" s="1063"/>
      <c r="AM71" s="1063"/>
      <c r="AN71" s="1063"/>
      <c r="AO71" s="1063"/>
      <c r="AP71" s="319"/>
      <c r="AQ71" s="1053" t="str">
        <f ca="1">IF(AF72=data!$I$2,"",
IF(
IFERROR(SEARCH(AF72,AQ71),0)=0,
IF(LEN(AF72)&gt;0,
       AQ71&amp;IF(LEN(AQ71)&gt;0,", ","")&amp;AF72,
       ""),
AQ71
))</f>
        <v/>
      </c>
      <c r="AR71" s="1053"/>
      <c r="AS71" s="1053"/>
      <c r="AT71" s="1053"/>
      <c r="AU71" s="1053"/>
      <c r="AV71" s="1053"/>
      <c r="AW71" s="1053"/>
      <c r="AX71" s="1053"/>
      <c r="AY71" s="1053"/>
      <c r="AZ71" s="1053"/>
      <c r="BA71" s="1053"/>
      <c r="BB71" s="1053"/>
      <c r="BC71" s="1053"/>
      <c r="BD71" s="1053"/>
      <c r="BE71" s="1053"/>
      <c r="BF71" s="1053"/>
      <c r="BG71" s="1053"/>
      <c r="BH71" s="1053"/>
      <c r="BI71" s="1053"/>
      <c r="BJ71" s="1054"/>
      <c r="BK71" s="68"/>
      <c r="BL71" s="69"/>
      <c r="BM71" s="69"/>
      <c r="BN71" s="68"/>
      <c r="BO71" s="69"/>
      <c r="BP71" s="70"/>
      <c r="BQ71" s="137"/>
      <c r="BR71" s="84"/>
    </row>
    <row r="72" spans="1:70" ht="11.1" customHeight="1">
      <c r="A72" s="8"/>
      <c r="B72" s="131"/>
      <c r="C72" s="359">
        <v>21</v>
      </c>
      <c r="D72" s="71"/>
      <c r="E72" s="1064"/>
      <c r="F72" s="1065"/>
      <c r="G72" s="1065"/>
      <c r="H72" s="1066"/>
      <c r="I72" s="72"/>
      <c r="J72" s="71"/>
      <c r="K72" s="1067"/>
      <c r="L72" s="1068"/>
      <c r="M72" s="1068"/>
      <c r="N72" s="1068"/>
      <c r="O72" s="1068"/>
      <c r="P72" s="1068"/>
      <c r="Q72" s="1068"/>
      <c r="R72" s="1068"/>
      <c r="S72" s="1068"/>
      <c r="T72" s="1069"/>
      <c r="U72" s="72"/>
      <c r="V72" s="71"/>
      <c r="W72" s="63"/>
      <c r="X72" s="72"/>
      <c r="Y72" s="71"/>
      <c r="Z72" s="1067"/>
      <c r="AA72" s="1068"/>
      <c r="AB72" s="1068"/>
      <c r="AC72" s="1069"/>
      <c r="AD72" s="72"/>
      <c r="AE72" s="317"/>
      <c r="AF72" s="1059"/>
      <c r="AG72" s="1060"/>
      <c r="AH72" s="1060"/>
      <c r="AI72" s="1060"/>
      <c r="AJ72" s="1060"/>
      <c r="AK72" s="1060"/>
      <c r="AL72" s="1060"/>
      <c r="AM72" s="1060"/>
      <c r="AN72" s="1060"/>
      <c r="AO72" s="1061"/>
      <c r="AP72" s="320"/>
      <c r="AQ72" s="1055"/>
      <c r="AR72" s="1055"/>
      <c r="AS72" s="1055"/>
      <c r="AT72" s="1055"/>
      <c r="AU72" s="1055"/>
      <c r="AV72" s="1055"/>
      <c r="AW72" s="1055"/>
      <c r="AX72" s="1055"/>
      <c r="AY72" s="1055"/>
      <c r="AZ72" s="1055"/>
      <c r="BA72" s="1055"/>
      <c r="BB72" s="1055"/>
      <c r="BC72" s="1055"/>
      <c r="BD72" s="1055"/>
      <c r="BE72" s="1055"/>
      <c r="BF72" s="1055"/>
      <c r="BG72" s="1055"/>
      <c r="BH72" s="1055"/>
      <c r="BI72" s="1055"/>
      <c r="BJ72" s="1056"/>
      <c r="BK72" s="73"/>
      <c r="BL72" s="62"/>
      <c r="BM72" s="74"/>
      <c r="BN72" s="73"/>
      <c r="BO72" s="62"/>
      <c r="BP72" s="75"/>
      <c r="BQ72" s="137"/>
      <c r="BR72" s="84"/>
    </row>
    <row r="73" spans="1:70" ht="11.1" customHeight="1">
      <c r="A73" s="8"/>
      <c r="B73" s="131"/>
      <c r="C73" s="360"/>
      <c r="D73" s="76"/>
      <c r="E73" s="77"/>
      <c r="F73" s="77"/>
      <c r="G73" s="77"/>
      <c r="H73" s="77"/>
      <c r="I73" s="78"/>
      <c r="J73" s="76"/>
      <c r="K73" s="77"/>
      <c r="L73" s="77"/>
      <c r="M73" s="77"/>
      <c r="N73" s="77"/>
      <c r="O73" s="77"/>
      <c r="P73" s="77"/>
      <c r="Q73" s="77"/>
      <c r="R73" s="77"/>
      <c r="S73" s="77"/>
      <c r="T73" s="77"/>
      <c r="U73" s="78"/>
      <c r="V73" s="76"/>
      <c r="W73" s="77"/>
      <c r="X73" s="78"/>
      <c r="Y73" s="76"/>
      <c r="Z73" s="77"/>
      <c r="AA73" s="77"/>
      <c r="AB73" s="77"/>
      <c r="AC73" s="77"/>
      <c r="AD73" s="78"/>
      <c r="AE73" s="318"/>
      <c r="AF73" s="1062"/>
      <c r="AG73" s="1062"/>
      <c r="AH73" s="1062"/>
      <c r="AI73" s="1062"/>
      <c r="AJ73" s="1062"/>
      <c r="AK73" s="1062"/>
      <c r="AL73" s="1062"/>
      <c r="AM73" s="1062"/>
      <c r="AN73" s="1062"/>
      <c r="AO73" s="1062"/>
      <c r="AP73" s="321"/>
      <c r="AQ73" s="1057"/>
      <c r="AR73" s="1057"/>
      <c r="AS73" s="1057"/>
      <c r="AT73" s="1057"/>
      <c r="AU73" s="1057"/>
      <c r="AV73" s="1057"/>
      <c r="AW73" s="1057"/>
      <c r="AX73" s="1057"/>
      <c r="AY73" s="1057"/>
      <c r="AZ73" s="1057"/>
      <c r="BA73" s="1057"/>
      <c r="BB73" s="1057"/>
      <c r="BC73" s="1057"/>
      <c r="BD73" s="1057"/>
      <c r="BE73" s="1057"/>
      <c r="BF73" s="1057"/>
      <c r="BG73" s="1057"/>
      <c r="BH73" s="1057"/>
      <c r="BI73" s="1057"/>
      <c r="BJ73" s="1058"/>
      <c r="BK73" s="79"/>
      <c r="BL73" s="80"/>
      <c r="BM73" s="80"/>
      <c r="BN73" s="79"/>
      <c r="BO73" s="80"/>
      <c r="BP73" s="81"/>
      <c r="BQ73" s="137"/>
      <c r="BR73" s="84"/>
    </row>
    <row r="74" spans="1:70" ht="11.1" customHeight="1">
      <c r="A74" s="8"/>
      <c r="B74" s="131"/>
      <c r="C74" s="361"/>
      <c r="D74" s="64"/>
      <c r="E74" s="65"/>
      <c r="F74" s="65"/>
      <c r="G74" s="65"/>
      <c r="H74" s="65"/>
      <c r="I74" s="66"/>
      <c r="J74" s="67"/>
      <c r="K74" s="65"/>
      <c r="L74" s="65"/>
      <c r="M74" s="65"/>
      <c r="N74" s="65"/>
      <c r="O74" s="65"/>
      <c r="P74" s="65"/>
      <c r="Q74" s="65"/>
      <c r="R74" s="65"/>
      <c r="S74" s="65"/>
      <c r="T74" s="65"/>
      <c r="U74" s="66"/>
      <c r="V74" s="67"/>
      <c r="W74" s="65"/>
      <c r="X74" s="66"/>
      <c r="Y74" s="67"/>
      <c r="Z74" s="65"/>
      <c r="AA74" s="65"/>
      <c r="AB74" s="65"/>
      <c r="AC74" s="65"/>
      <c r="AD74" s="66"/>
      <c r="AE74" s="316"/>
      <c r="AF74" s="1063"/>
      <c r="AG74" s="1063"/>
      <c r="AH74" s="1063"/>
      <c r="AI74" s="1063"/>
      <c r="AJ74" s="1063"/>
      <c r="AK74" s="1063"/>
      <c r="AL74" s="1063"/>
      <c r="AM74" s="1063"/>
      <c r="AN74" s="1063"/>
      <c r="AO74" s="1063"/>
      <c r="AP74" s="319"/>
      <c r="AQ74" s="1053" t="str">
        <f ca="1">IF(AF75=data!$I$2,"",
IF(
IFERROR(SEARCH(AF75,AQ74),0)=0,
IF(LEN(AF75)&gt;0,
       AQ74&amp;IF(LEN(AQ74)&gt;0,", ","")&amp;AF75,
       ""),
AQ74
))</f>
        <v/>
      </c>
      <c r="AR74" s="1053"/>
      <c r="AS74" s="1053"/>
      <c r="AT74" s="1053"/>
      <c r="AU74" s="1053"/>
      <c r="AV74" s="1053"/>
      <c r="AW74" s="1053"/>
      <c r="AX74" s="1053"/>
      <c r="AY74" s="1053"/>
      <c r="AZ74" s="1053"/>
      <c r="BA74" s="1053"/>
      <c r="BB74" s="1053"/>
      <c r="BC74" s="1053"/>
      <c r="BD74" s="1053"/>
      <c r="BE74" s="1053"/>
      <c r="BF74" s="1053"/>
      <c r="BG74" s="1053"/>
      <c r="BH74" s="1053"/>
      <c r="BI74" s="1053"/>
      <c r="BJ74" s="1054"/>
      <c r="BK74" s="68"/>
      <c r="BL74" s="69"/>
      <c r="BM74" s="69"/>
      <c r="BN74" s="68"/>
      <c r="BO74" s="69"/>
      <c r="BP74" s="70"/>
      <c r="BQ74" s="137"/>
      <c r="BR74" s="84"/>
    </row>
    <row r="75" spans="1:70" ht="11.1" customHeight="1">
      <c r="A75" s="8"/>
      <c r="B75" s="131"/>
      <c r="C75" s="359">
        <v>22</v>
      </c>
      <c r="D75" s="71"/>
      <c r="E75" s="1064"/>
      <c r="F75" s="1065"/>
      <c r="G75" s="1065"/>
      <c r="H75" s="1066"/>
      <c r="I75" s="72"/>
      <c r="J75" s="71"/>
      <c r="K75" s="1067"/>
      <c r="L75" s="1068"/>
      <c r="M75" s="1068"/>
      <c r="N75" s="1068"/>
      <c r="O75" s="1068"/>
      <c r="P75" s="1068"/>
      <c r="Q75" s="1068"/>
      <c r="R75" s="1068"/>
      <c r="S75" s="1068"/>
      <c r="T75" s="1069"/>
      <c r="U75" s="72"/>
      <c r="V75" s="71"/>
      <c r="W75" s="63"/>
      <c r="X75" s="72"/>
      <c r="Y75" s="71"/>
      <c r="Z75" s="1067"/>
      <c r="AA75" s="1068"/>
      <c r="AB75" s="1068"/>
      <c r="AC75" s="1069"/>
      <c r="AD75" s="72"/>
      <c r="AE75" s="317"/>
      <c r="AF75" s="1059"/>
      <c r="AG75" s="1060"/>
      <c r="AH75" s="1060"/>
      <c r="AI75" s="1060"/>
      <c r="AJ75" s="1060"/>
      <c r="AK75" s="1060"/>
      <c r="AL75" s="1060"/>
      <c r="AM75" s="1060"/>
      <c r="AN75" s="1060"/>
      <c r="AO75" s="1061"/>
      <c r="AP75" s="320"/>
      <c r="AQ75" s="1055"/>
      <c r="AR75" s="1055"/>
      <c r="AS75" s="1055"/>
      <c r="AT75" s="1055"/>
      <c r="AU75" s="1055"/>
      <c r="AV75" s="1055"/>
      <c r="AW75" s="1055"/>
      <c r="AX75" s="1055"/>
      <c r="AY75" s="1055"/>
      <c r="AZ75" s="1055"/>
      <c r="BA75" s="1055"/>
      <c r="BB75" s="1055"/>
      <c r="BC75" s="1055"/>
      <c r="BD75" s="1055"/>
      <c r="BE75" s="1055"/>
      <c r="BF75" s="1055"/>
      <c r="BG75" s="1055"/>
      <c r="BH75" s="1055"/>
      <c r="BI75" s="1055"/>
      <c r="BJ75" s="1056"/>
      <c r="BK75" s="73"/>
      <c r="BL75" s="62"/>
      <c r="BM75" s="74"/>
      <c r="BN75" s="73"/>
      <c r="BO75" s="62"/>
      <c r="BP75" s="75"/>
      <c r="BQ75" s="137"/>
      <c r="BR75" s="84"/>
    </row>
    <row r="76" spans="1:70" ht="11.1" customHeight="1">
      <c r="A76" s="8"/>
      <c r="B76" s="131"/>
      <c r="C76" s="360"/>
      <c r="D76" s="76"/>
      <c r="E76" s="77"/>
      <c r="F76" s="77"/>
      <c r="G76" s="77"/>
      <c r="H76" s="77"/>
      <c r="I76" s="78"/>
      <c r="J76" s="76"/>
      <c r="K76" s="77"/>
      <c r="L76" s="77"/>
      <c r="M76" s="77"/>
      <c r="N76" s="77"/>
      <c r="O76" s="77"/>
      <c r="P76" s="77"/>
      <c r="Q76" s="77"/>
      <c r="R76" s="77"/>
      <c r="S76" s="77"/>
      <c r="T76" s="77"/>
      <c r="U76" s="78"/>
      <c r="V76" s="76"/>
      <c r="W76" s="77"/>
      <c r="X76" s="78"/>
      <c r="Y76" s="76"/>
      <c r="Z76" s="77"/>
      <c r="AA76" s="77"/>
      <c r="AB76" s="77"/>
      <c r="AC76" s="77"/>
      <c r="AD76" s="78"/>
      <c r="AE76" s="318"/>
      <c r="AF76" s="1062"/>
      <c r="AG76" s="1062"/>
      <c r="AH76" s="1062"/>
      <c r="AI76" s="1062"/>
      <c r="AJ76" s="1062"/>
      <c r="AK76" s="1062"/>
      <c r="AL76" s="1062"/>
      <c r="AM76" s="1062"/>
      <c r="AN76" s="1062"/>
      <c r="AO76" s="1062"/>
      <c r="AP76" s="321"/>
      <c r="AQ76" s="1057"/>
      <c r="AR76" s="1057"/>
      <c r="AS76" s="1057"/>
      <c r="AT76" s="1057"/>
      <c r="AU76" s="1057"/>
      <c r="AV76" s="1057"/>
      <c r="AW76" s="1057"/>
      <c r="AX76" s="1057"/>
      <c r="AY76" s="1057"/>
      <c r="AZ76" s="1057"/>
      <c r="BA76" s="1057"/>
      <c r="BB76" s="1057"/>
      <c r="BC76" s="1057"/>
      <c r="BD76" s="1057"/>
      <c r="BE76" s="1057"/>
      <c r="BF76" s="1057"/>
      <c r="BG76" s="1057"/>
      <c r="BH76" s="1057"/>
      <c r="BI76" s="1057"/>
      <c r="BJ76" s="1058"/>
      <c r="BK76" s="79"/>
      <c r="BL76" s="80"/>
      <c r="BM76" s="80"/>
      <c r="BN76" s="79"/>
      <c r="BO76" s="80"/>
      <c r="BP76" s="81"/>
      <c r="BQ76" s="137"/>
      <c r="BR76" s="84"/>
    </row>
    <row r="77" spans="1:70" ht="11.1" customHeight="1">
      <c r="A77" s="8"/>
      <c r="B77" s="131"/>
      <c r="C77" s="361"/>
      <c r="D77" s="64"/>
      <c r="E77" s="65"/>
      <c r="F77" s="65"/>
      <c r="G77" s="65"/>
      <c r="H77" s="65"/>
      <c r="I77" s="66"/>
      <c r="J77" s="67"/>
      <c r="K77" s="65"/>
      <c r="L77" s="65"/>
      <c r="M77" s="65"/>
      <c r="N77" s="65"/>
      <c r="O77" s="65"/>
      <c r="P77" s="65"/>
      <c r="Q77" s="65"/>
      <c r="R77" s="65"/>
      <c r="S77" s="65"/>
      <c r="T77" s="65"/>
      <c r="U77" s="66"/>
      <c r="V77" s="67"/>
      <c r="W77" s="65"/>
      <c r="X77" s="66"/>
      <c r="Y77" s="67"/>
      <c r="Z77" s="65"/>
      <c r="AA77" s="65"/>
      <c r="AB77" s="65"/>
      <c r="AC77" s="65"/>
      <c r="AD77" s="66"/>
      <c r="AE77" s="316"/>
      <c r="AF77" s="1063"/>
      <c r="AG77" s="1063"/>
      <c r="AH77" s="1063"/>
      <c r="AI77" s="1063"/>
      <c r="AJ77" s="1063"/>
      <c r="AK77" s="1063"/>
      <c r="AL77" s="1063"/>
      <c r="AM77" s="1063"/>
      <c r="AN77" s="1063"/>
      <c r="AO77" s="1063"/>
      <c r="AP77" s="319"/>
      <c r="AQ77" s="1053" t="str">
        <f ca="1">IF(AF78=data!$I$2,"",
IF(
IFERROR(SEARCH(AF78,AQ77),0)=0,
IF(LEN(AF78)&gt;0,
       AQ77&amp;IF(LEN(AQ77)&gt;0,", ","")&amp;AF78,
       ""),
AQ77
))</f>
        <v/>
      </c>
      <c r="AR77" s="1053"/>
      <c r="AS77" s="1053"/>
      <c r="AT77" s="1053"/>
      <c r="AU77" s="1053"/>
      <c r="AV77" s="1053"/>
      <c r="AW77" s="1053"/>
      <c r="AX77" s="1053"/>
      <c r="AY77" s="1053"/>
      <c r="AZ77" s="1053"/>
      <c r="BA77" s="1053"/>
      <c r="BB77" s="1053"/>
      <c r="BC77" s="1053"/>
      <c r="BD77" s="1053"/>
      <c r="BE77" s="1053"/>
      <c r="BF77" s="1053"/>
      <c r="BG77" s="1053"/>
      <c r="BH77" s="1053"/>
      <c r="BI77" s="1053"/>
      <c r="BJ77" s="1054"/>
      <c r="BK77" s="68"/>
      <c r="BL77" s="69"/>
      <c r="BM77" s="69"/>
      <c r="BN77" s="68"/>
      <c r="BO77" s="69"/>
      <c r="BP77" s="70"/>
      <c r="BQ77" s="137"/>
      <c r="BR77" s="84"/>
    </row>
    <row r="78" spans="1:70" ht="11.1" customHeight="1">
      <c r="A78" s="8"/>
      <c r="B78" s="131"/>
      <c r="C78" s="359">
        <v>23</v>
      </c>
      <c r="D78" s="71"/>
      <c r="E78" s="1064"/>
      <c r="F78" s="1065"/>
      <c r="G78" s="1065"/>
      <c r="H78" s="1066"/>
      <c r="I78" s="72"/>
      <c r="J78" s="71"/>
      <c r="K78" s="1067"/>
      <c r="L78" s="1068"/>
      <c r="M78" s="1068"/>
      <c r="N78" s="1068"/>
      <c r="O78" s="1068"/>
      <c r="P78" s="1068"/>
      <c r="Q78" s="1068"/>
      <c r="R78" s="1068"/>
      <c r="S78" s="1068"/>
      <c r="T78" s="1069"/>
      <c r="U78" s="72"/>
      <c r="V78" s="71"/>
      <c r="W78" s="63"/>
      <c r="X78" s="72"/>
      <c r="Y78" s="71"/>
      <c r="Z78" s="1067"/>
      <c r="AA78" s="1068"/>
      <c r="AB78" s="1068"/>
      <c r="AC78" s="1069"/>
      <c r="AD78" s="72"/>
      <c r="AE78" s="317"/>
      <c r="AF78" s="1059"/>
      <c r="AG78" s="1060"/>
      <c r="AH78" s="1060"/>
      <c r="AI78" s="1060"/>
      <c r="AJ78" s="1060"/>
      <c r="AK78" s="1060"/>
      <c r="AL78" s="1060"/>
      <c r="AM78" s="1060"/>
      <c r="AN78" s="1060"/>
      <c r="AO78" s="1061"/>
      <c r="AP78" s="320"/>
      <c r="AQ78" s="1055"/>
      <c r="AR78" s="1055"/>
      <c r="AS78" s="1055"/>
      <c r="AT78" s="1055"/>
      <c r="AU78" s="1055"/>
      <c r="AV78" s="1055"/>
      <c r="AW78" s="1055"/>
      <c r="AX78" s="1055"/>
      <c r="AY78" s="1055"/>
      <c r="AZ78" s="1055"/>
      <c r="BA78" s="1055"/>
      <c r="BB78" s="1055"/>
      <c r="BC78" s="1055"/>
      <c r="BD78" s="1055"/>
      <c r="BE78" s="1055"/>
      <c r="BF78" s="1055"/>
      <c r="BG78" s="1055"/>
      <c r="BH78" s="1055"/>
      <c r="BI78" s="1055"/>
      <c r="BJ78" s="1056"/>
      <c r="BK78" s="73"/>
      <c r="BL78" s="62"/>
      <c r="BM78" s="74"/>
      <c r="BN78" s="73"/>
      <c r="BO78" s="62"/>
      <c r="BP78" s="75"/>
      <c r="BQ78" s="137"/>
      <c r="BR78" s="84"/>
    </row>
    <row r="79" spans="1:70" ht="11.1" customHeight="1">
      <c r="A79" s="8"/>
      <c r="B79" s="131"/>
      <c r="C79" s="360"/>
      <c r="D79" s="76"/>
      <c r="E79" s="77"/>
      <c r="F79" s="77"/>
      <c r="G79" s="77"/>
      <c r="H79" s="77"/>
      <c r="I79" s="78"/>
      <c r="J79" s="76"/>
      <c r="K79" s="77"/>
      <c r="L79" s="77"/>
      <c r="M79" s="77"/>
      <c r="N79" s="77"/>
      <c r="O79" s="77"/>
      <c r="P79" s="77"/>
      <c r="Q79" s="77"/>
      <c r="R79" s="77"/>
      <c r="S79" s="77"/>
      <c r="T79" s="77"/>
      <c r="U79" s="78"/>
      <c r="V79" s="76"/>
      <c r="W79" s="77"/>
      <c r="X79" s="78"/>
      <c r="Y79" s="76"/>
      <c r="Z79" s="77"/>
      <c r="AA79" s="77"/>
      <c r="AB79" s="77"/>
      <c r="AC79" s="77"/>
      <c r="AD79" s="78"/>
      <c r="AE79" s="318"/>
      <c r="AF79" s="1062"/>
      <c r="AG79" s="1062"/>
      <c r="AH79" s="1062"/>
      <c r="AI79" s="1062"/>
      <c r="AJ79" s="1062"/>
      <c r="AK79" s="1062"/>
      <c r="AL79" s="1062"/>
      <c r="AM79" s="1062"/>
      <c r="AN79" s="1062"/>
      <c r="AO79" s="1062"/>
      <c r="AP79" s="321"/>
      <c r="AQ79" s="1057"/>
      <c r="AR79" s="1057"/>
      <c r="AS79" s="1057"/>
      <c r="AT79" s="1057"/>
      <c r="AU79" s="1057"/>
      <c r="AV79" s="1057"/>
      <c r="AW79" s="1057"/>
      <c r="AX79" s="1057"/>
      <c r="AY79" s="1057"/>
      <c r="AZ79" s="1057"/>
      <c r="BA79" s="1057"/>
      <c r="BB79" s="1057"/>
      <c r="BC79" s="1057"/>
      <c r="BD79" s="1057"/>
      <c r="BE79" s="1057"/>
      <c r="BF79" s="1057"/>
      <c r="BG79" s="1057"/>
      <c r="BH79" s="1057"/>
      <c r="BI79" s="1057"/>
      <c r="BJ79" s="1058"/>
      <c r="BK79" s="79"/>
      <c r="BL79" s="80"/>
      <c r="BM79" s="80"/>
      <c r="BN79" s="79"/>
      <c r="BO79" s="80"/>
      <c r="BP79" s="81"/>
      <c r="BQ79" s="137"/>
      <c r="BR79" s="84"/>
    </row>
    <row r="80" spans="1:70" ht="11.1" customHeight="1">
      <c r="A80" s="8"/>
      <c r="B80" s="131"/>
      <c r="C80" s="361"/>
      <c r="D80" s="64"/>
      <c r="E80" s="65"/>
      <c r="F80" s="65"/>
      <c r="G80" s="65"/>
      <c r="H80" s="65"/>
      <c r="I80" s="66"/>
      <c r="J80" s="67"/>
      <c r="K80" s="65"/>
      <c r="L80" s="65"/>
      <c r="M80" s="65"/>
      <c r="N80" s="65"/>
      <c r="O80" s="65"/>
      <c r="P80" s="65"/>
      <c r="Q80" s="65"/>
      <c r="R80" s="65"/>
      <c r="S80" s="65"/>
      <c r="T80" s="65"/>
      <c r="U80" s="66"/>
      <c r="V80" s="67"/>
      <c r="W80" s="65"/>
      <c r="X80" s="66"/>
      <c r="Y80" s="67"/>
      <c r="Z80" s="65"/>
      <c r="AA80" s="65"/>
      <c r="AB80" s="65"/>
      <c r="AC80" s="65"/>
      <c r="AD80" s="66"/>
      <c r="AE80" s="316"/>
      <c r="AF80" s="1063"/>
      <c r="AG80" s="1063"/>
      <c r="AH80" s="1063"/>
      <c r="AI80" s="1063"/>
      <c r="AJ80" s="1063"/>
      <c r="AK80" s="1063"/>
      <c r="AL80" s="1063"/>
      <c r="AM80" s="1063"/>
      <c r="AN80" s="1063"/>
      <c r="AO80" s="1063"/>
      <c r="AP80" s="319"/>
      <c r="AQ80" s="1053" t="str">
        <f ca="1">IF(AF81=data!$I$2,"",
IF(
IFERROR(SEARCH(AF81,AQ80),0)=0,
IF(LEN(AF81)&gt;0,
       AQ80&amp;IF(LEN(AQ80)&gt;0,", ","")&amp;AF81,
       ""),
AQ80
))</f>
        <v/>
      </c>
      <c r="AR80" s="1053"/>
      <c r="AS80" s="1053"/>
      <c r="AT80" s="1053"/>
      <c r="AU80" s="1053"/>
      <c r="AV80" s="1053"/>
      <c r="AW80" s="1053"/>
      <c r="AX80" s="1053"/>
      <c r="AY80" s="1053"/>
      <c r="AZ80" s="1053"/>
      <c r="BA80" s="1053"/>
      <c r="BB80" s="1053"/>
      <c r="BC80" s="1053"/>
      <c r="BD80" s="1053"/>
      <c r="BE80" s="1053"/>
      <c r="BF80" s="1053"/>
      <c r="BG80" s="1053"/>
      <c r="BH80" s="1053"/>
      <c r="BI80" s="1053"/>
      <c r="BJ80" s="1054"/>
      <c r="BK80" s="68"/>
      <c r="BL80" s="69"/>
      <c r="BM80" s="69"/>
      <c r="BN80" s="68"/>
      <c r="BO80" s="69"/>
      <c r="BP80" s="70"/>
      <c r="BQ80" s="137"/>
      <c r="BR80" s="84"/>
    </row>
    <row r="81" spans="1:70" ht="11.1" customHeight="1">
      <c r="A81" s="8"/>
      <c r="B81" s="131"/>
      <c r="C81" s="359">
        <v>24</v>
      </c>
      <c r="D81" s="71"/>
      <c r="E81" s="1064"/>
      <c r="F81" s="1065"/>
      <c r="G81" s="1065"/>
      <c r="H81" s="1066"/>
      <c r="I81" s="72"/>
      <c r="J81" s="71"/>
      <c r="K81" s="1067"/>
      <c r="L81" s="1068"/>
      <c r="M81" s="1068"/>
      <c r="N81" s="1068"/>
      <c r="O81" s="1068"/>
      <c r="P81" s="1068"/>
      <c r="Q81" s="1068"/>
      <c r="R81" s="1068"/>
      <c r="S81" s="1068"/>
      <c r="T81" s="1069"/>
      <c r="U81" s="72"/>
      <c r="V81" s="71"/>
      <c r="W81" s="63"/>
      <c r="X81" s="72"/>
      <c r="Y81" s="71"/>
      <c r="Z81" s="1067"/>
      <c r="AA81" s="1068"/>
      <c r="AB81" s="1068"/>
      <c r="AC81" s="1069"/>
      <c r="AD81" s="72"/>
      <c r="AE81" s="317"/>
      <c r="AF81" s="1059"/>
      <c r="AG81" s="1060"/>
      <c r="AH81" s="1060"/>
      <c r="AI81" s="1060"/>
      <c r="AJ81" s="1060"/>
      <c r="AK81" s="1060"/>
      <c r="AL81" s="1060"/>
      <c r="AM81" s="1060"/>
      <c r="AN81" s="1060"/>
      <c r="AO81" s="1061"/>
      <c r="AP81" s="320"/>
      <c r="AQ81" s="1055"/>
      <c r="AR81" s="1055"/>
      <c r="AS81" s="1055"/>
      <c r="AT81" s="1055"/>
      <c r="AU81" s="1055"/>
      <c r="AV81" s="1055"/>
      <c r="AW81" s="1055"/>
      <c r="AX81" s="1055"/>
      <c r="AY81" s="1055"/>
      <c r="AZ81" s="1055"/>
      <c r="BA81" s="1055"/>
      <c r="BB81" s="1055"/>
      <c r="BC81" s="1055"/>
      <c r="BD81" s="1055"/>
      <c r="BE81" s="1055"/>
      <c r="BF81" s="1055"/>
      <c r="BG81" s="1055"/>
      <c r="BH81" s="1055"/>
      <c r="BI81" s="1055"/>
      <c r="BJ81" s="1056"/>
      <c r="BK81" s="73"/>
      <c r="BL81" s="62"/>
      <c r="BM81" s="74"/>
      <c r="BN81" s="73"/>
      <c r="BO81" s="62"/>
      <c r="BP81" s="75"/>
      <c r="BQ81" s="137"/>
      <c r="BR81" s="84"/>
    </row>
    <row r="82" spans="1:70" ht="11.1" customHeight="1">
      <c r="A82" s="8"/>
      <c r="B82" s="131"/>
      <c r="C82" s="360"/>
      <c r="D82" s="76"/>
      <c r="E82" s="77"/>
      <c r="F82" s="77"/>
      <c r="G82" s="77"/>
      <c r="H82" s="77"/>
      <c r="I82" s="78"/>
      <c r="J82" s="76"/>
      <c r="K82" s="77"/>
      <c r="L82" s="77"/>
      <c r="M82" s="77"/>
      <c r="N82" s="77"/>
      <c r="O82" s="77"/>
      <c r="P82" s="77"/>
      <c r="Q82" s="77"/>
      <c r="R82" s="77"/>
      <c r="S82" s="77"/>
      <c r="T82" s="77"/>
      <c r="U82" s="78"/>
      <c r="V82" s="76"/>
      <c r="W82" s="77"/>
      <c r="X82" s="78"/>
      <c r="Y82" s="76"/>
      <c r="Z82" s="77"/>
      <c r="AA82" s="77"/>
      <c r="AB82" s="77"/>
      <c r="AC82" s="77"/>
      <c r="AD82" s="78"/>
      <c r="AE82" s="318"/>
      <c r="AF82" s="1062"/>
      <c r="AG82" s="1062"/>
      <c r="AH82" s="1062"/>
      <c r="AI82" s="1062"/>
      <c r="AJ82" s="1062"/>
      <c r="AK82" s="1062"/>
      <c r="AL82" s="1062"/>
      <c r="AM82" s="1062"/>
      <c r="AN82" s="1062"/>
      <c r="AO82" s="1062"/>
      <c r="AP82" s="321"/>
      <c r="AQ82" s="1057"/>
      <c r="AR82" s="1057"/>
      <c r="AS82" s="1057"/>
      <c r="AT82" s="1057"/>
      <c r="AU82" s="1057"/>
      <c r="AV82" s="1057"/>
      <c r="AW82" s="1057"/>
      <c r="AX82" s="1057"/>
      <c r="AY82" s="1057"/>
      <c r="AZ82" s="1057"/>
      <c r="BA82" s="1057"/>
      <c r="BB82" s="1057"/>
      <c r="BC82" s="1057"/>
      <c r="BD82" s="1057"/>
      <c r="BE82" s="1057"/>
      <c r="BF82" s="1057"/>
      <c r="BG82" s="1057"/>
      <c r="BH82" s="1057"/>
      <c r="BI82" s="1057"/>
      <c r="BJ82" s="1058"/>
      <c r="BK82" s="79"/>
      <c r="BL82" s="80"/>
      <c r="BM82" s="80"/>
      <c r="BN82" s="79"/>
      <c r="BO82" s="80"/>
      <c r="BP82" s="81"/>
      <c r="BQ82" s="137"/>
      <c r="BR82" s="84"/>
    </row>
    <row r="83" spans="1:70" ht="11.1" customHeight="1">
      <c r="A83" s="8"/>
      <c r="B83" s="131"/>
      <c r="C83" s="361"/>
      <c r="D83" s="64"/>
      <c r="E83" s="65"/>
      <c r="F83" s="65"/>
      <c r="G83" s="65"/>
      <c r="H83" s="65"/>
      <c r="I83" s="66"/>
      <c r="J83" s="67"/>
      <c r="K83" s="65"/>
      <c r="L83" s="65"/>
      <c r="M83" s="65"/>
      <c r="N83" s="65"/>
      <c r="O83" s="65"/>
      <c r="P83" s="65"/>
      <c r="Q83" s="65"/>
      <c r="R83" s="65"/>
      <c r="S83" s="65"/>
      <c r="T83" s="65"/>
      <c r="U83" s="66"/>
      <c r="V83" s="67"/>
      <c r="W83" s="65"/>
      <c r="X83" s="66"/>
      <c r="Y83" s="67"/>
      <c r="Z83" s="65"/>
      <c r="AA83" s="65"/>
      <c r="AB83" s="65"/>
      <c r="AC83" s="65"/>
      <c r="AD83" s="66"/>
      <c r="AE83" s="316"/>
      <c r="AF83" s="1063"/>
      <c r="AG83" s="1063"/>
      <c r="AH83" s="1063"/>
      <c r="AI83" s="1063"/>
      <c r="AJ83" s="1063"/>
      <c r="AK83" s="1063"/>
      <c r="AL83" s="1063"/>
      <c r="AM83" s="1063"/>
      <c r="AN83" s="1063"/>
      <c r="AO83" s="1063"/>
      <c r="AP83" s="319"/>
      <c r="AQ83" s="1053" t="str">
        <f ca="1">IF(AF84=data!$I$2,"",
IF(
IFERROR(SEARCH(AF84,AQ83),0)=0,
IF(LEN(AF84)&gt;0,
       AQ83&amp;IF(LEN(AQ83)&gt;0,", ","")&amp;AF84,
       ""),
AQ83
))</f>
        <v/>
      </c>
      <c r="AR83" s="1053"/>
      <c r="AS83" s="1053"/>
      <c r="AT83" s="1053"/>
      <c r="AU83" s="1053"/>
      <c r="AV83" s="1053"/>
      <c r="AW83" s="1053"/>
      <c r="AX83" s="1053"/>
      <c r="AY83" s="1053"/>
      <c r="AZ83" s="1053"/>
      <c r="BA83" s="1053"/>
      <c r="BB83" s="1053"/>
      <c r="BC83" s="1053"/>
      <c r="BD83" s="1053"/>
      <c r="BE83" s="1053"/>
      <c r="BF83" s="1053"/>
      <c r="BG83" s="1053"/>
      <c r="BH83" s="1053"/>
      <c r="BI83" s="1053"/>
      <c r="BJ83" s="1054"/>
      <c r="BK83" s="68"/>
      <c r="BL83" s="69"/>
      <c r="BM83" s="69"/>
      <c r="BN83" s="68"/>
      <c r="BO83" s="69"/>
      <c r="BP83" s="70"/>
      <c r="BQ83" s="137"/>
      <c r="BR83" s="84"/>
    </row>
    <row r="84" spans="1:70" ht="11.1" customHeight="1">
      <c r="A84" s="8"/>
      <c r="B84" s="131"/>
      <c r="C84" s="359">
        <v>25</v>
      </c>
      <c r="D84" s="71"/>
      <c r="E84" s="1064"/>
      <c r="F84" s="1065"/>
      <c r="G84" s="1065"/>
      <c r="H84" s="1066"/>
      <c r="I84" s="72"/>
      <c r="J84" s="71"/>
      <c r="K84" s="1067"/>
      <c r="L84" s="1068"/>
      <c r="M84" s="1068"/>
      <c r="N84" s="1068"/>
      <c r="O84" s="1068"/>
      <c r="P84" s="1068"/>
      <c r="Q84" s="1068"/>
      <c r="R84" s="1068"/>
      <c r="S84" s="1068"/>
      <c r="T84" s="1069"/>
      <c r="U84" s="72"/>
      <c r="V84" s="71"/>
      <c r="W84" s="63"/>
      <c r="X84" s="72"/>
      <c r="Y84" s="71"/>
      <c r="Z84" s="1067"/>
      <c r="AA84" s="1068"/>
      <c r="AB84" s="1068"/>
      <c r="AC84" s="1069"/>
      <c r="AD84" s="72"/>
      <c r="AE84" s="317"/>
      <c r="AF84" s="1059"/>
      <c r="AG84" s="1060"/>
      <c r="AH84" s="1060"/>
      <c r="AI84" s="1060"/>
      <c r="AJ84" s="1060"/>
      <c r="AK84" s="1060"/>
      <c r="AL84" s="1060"/>
      <c r="AM84" s="1060"/>
      <c r="AN84" s="1060"/>
      <c r="AO84" s="1061"/>
      <c r="AP84" s="320"/>
      <c r="AQ84" s="1055"/>
      <c r="AR84" s="1055"/>
      <c r="AS84" s="1055"/>
      <c r="AT84" s="1055"/>
      <c r="AU84" s="1055"/>
      <c r="AV84" s="1055"/>
      <c r="AW84" s="1055"/>
      <c r="AX84" s="1055"/>
      <c r="AY84" s="1055"/>
      <c r="AZ84" s="1055"/>
      <c r="BA84" s="1055"/>
      <c r="BB84" s="1055"/>
      <c r="BC84" s="1055"/>
      <c r="BD84" s="1055"/>
      <c r="BE84" s="1055"/>
      <c r="BF84" s="1055"/>
      <c r="BG84" s="1055"/>
      <c r="BH84" s="1055"/>
      <c r="BI84" s="1055"/>
      <c r="BJ84" s="1056"/>
      <c r="BK84" s="73"/>
      <c r="BL84" s="62"/>
      <c r="BM84" s="74"/>
      <c r="BN84" s="73"/>
      <c r="BO84" s="62"/>
      <c r="BP84" s="75"/>
      <c r="BQ84" s="137"/>
      <c r="BR84" s="84"/>
    </row>
    <row r="85" spans="1:70" ht="11.1" customHeight="1">
      <c r="A85" s="8"/>
      <c r="B85" s="131"/>
      <c r="C85" s="360"/>
      <c r="D85" s="76"/>
      <c r="E85" s="77"/>
      <c r="F85" s="77"/>
      <c r="G85" s="77"/>
      <c r="H85" s="77"/>
      <c r="I85" s="78"/>
      <c r="J85" s="76"/>
      <c r="K85" s="77"/>
      <c r="L85" s="77"/>
      <c r="M85" s="77"/>
      <c r="N85" s="77"/>
      <c r="O85" s="77"/>
      <c r="P85" s="77"/>
      <c r="Q85" s="77"/>
      <c r="R85" s="77"/>
      <c r="S85" s="77"/>
      <c r="T85" s="77"/>
      <c r="U85" s="78"/>
      <c r="V85" s="76"/>
      <c r="W85" s="77"/>
      <c r="X85" s="78"/>
      <c r="Y85" s="76"/>
      <c r="Z85" s="77"/>
      <c r="AA85" s="77"/>
      <c r="AB85" s="77"/>
      <c r="AC85" s="77"/>
      <c r="AD85" s="78"/>
      <c r="AE85" s="318"/>
      <c r="AF85" s="1062"/>
      <c r="AG85" s="1062"/>
      <c r="AH85" s="1062"/>
      <c r="AI85" s="1062"/>
      <c r="AJ85" s="1062"/>
      <c r="AK85" s="1062"/>
      <c r="AL85" s="1062"/>
      <c r="AM85" s="1062"/>
      <c r="AN85" s="1062"/>
      <c r="AO85" s="1062"/>
      <c r="AP85" s="321"/>
      <c r="AQ85" s="1057"/>
      <c r="AR85" s="1057"/>
      <c r="AS85" s="1057"/>
      <c r="AT85" s="1057"/>
      <c r="AU85" s="1057"/>
      <c r="AV85" s="1057"/>
      <c r="AW85" s="1057"/>
      <c r="AX85" s="1057"/>
      <c r="AY85" s="1057"/>
      <c r="AZ85" s="1057"/>
      <c r="BA85" s="1057"/>
      <c r="BB85" s="1057"/>
      <c r="BC85" s="1057"/>
      <c r="BD85" s="1057"/>
      <c r="BE85" s="1057"/>
      <c r="BF85" s="1057"/>
      <c r="BG85" s="1057"/>
      <c r="BH85" s="1057"/>
      <c r="BI85" s="1057"/>
      <c r="BJ85" s="1058"/>
      <c r="BK85" s="79"/>
      <c r="BL85" s="80"/>
      <c r="BM85" s="80"/>
      <c r="BN85" s="79"/>
      <c r="BO85" s="80"/>
      <c r="BP85" s="81"/>
      <c r="BQ85" s="137"/>
      <c r="BR85" s="84"/>
    </row>
    <row r="86" spans="1:70" ht="11.1" customHeight="1">
      <c r="A86" s="8"/>
      <c r="B86" s="131"/>
      <c r="C86" s="361"/>
      <c r="D86" s="64"/>
      <c r="E86" s="65"/>
      <c r="F86" s="65"/>
      <c r="G86" s="65"/>
      <c r="H86" s="65"/>
      <c r="I86" s="66"/>
      <c r="J86" s="67"/>
      <c r="K86" s="65"/>
      <c r="L86" s="65"/>
      <c r="M86" s="65"/>
      <c r="N86" s="65"/>
      <c r="O86" s="65"/>
      <c r="P86" s="65"/>
      <c r="Q86" s="65"/>
      <c r="R86" s="65"/>
      <c r="S86" s="65"/>
      <c r="T86" s="65"/>
      <c r="U86" s="66"/>
      <c r="V86" s="67"/>
      <c r="W86" s="65"/>
      <c r="X86" s="66"/>
      <c r="Y86" s="67"/>
      <c r="Z86" s="65"/>
      <c r="AA86" s="65"/>
      <c r="AB86" s="65"/>
      <c r="AC86" s="65"/>
      <c r="AD86" s="66"/>
      <c r="AE86" s="316"/>
      <c r="AF86" s="1063"/>
      <c r="AG86" s="1063"/>
      <c r="AH86" s="1063"/>
      <c r="AI86" s="1063"/>
      <c r="AJ86" s="1063"/>
      <c r="AK86" s="1063"/>
      <c r="AL86" s="1063"/>
      <c r="AM86" s="1063"/>
      <c r="AN86" s="1063"/>
      <c r="AO86" s="1063"/>
      <c r="AP86" s="319"/>
      <c r="AQ86" s="1053" t="str">
        <f ca="1">IF(AF87=data!$I$2,"",
IF(
IFERROR(SEARCH(AF87,AQ86),0)=0,
IF(LEN(AF87)&gt;0,
       AQ86&amp;IF(LEN(AQ86)&gt;0,", ","")&amp;AF87,
       ""),
AQ86
))</f>
        <v/>
      </c>
      <c r="AR86" s="1053"/>
      <c r="AS86" s="1053"/>
      <c r="AT86" s="1053"/>
      <c r="AU86" s="1053"/>
      <c r="AV86" s="1053"/>
      <c r="AW86" s="1053"/>
      <c r="AX86" s="1053"/>
      <c r="AY86" s="1053"/>
      <c r="AZ86" s="1053"/>
      <c r="BA86" s="1053"/>
      <c r="BB86" s="1053"/>
      <c r="BC86" s="1053"/>
      <c r="BD86" s="1053"/>
      <c r="BE86" s="1053"/>
      <c r="BF86" s="1053"/>
      <c r="BG86" s="1053"/>
      <c r="BH86" s="1053"/>
      <c r="BI86" s="1053"/>
      <c r="BJ86" s="1054"/>
      <c r="BK86" s="68"/>
      <c r="BL86" s="69"/>
      <c r="BM86" s="69"/>
      <c r="BN86" s="68"/>
      <c r="BO86" s="69"/>
      <c r="BP86" s="70"/>
      <c r="BQ86" s="137"/>
      <c r="BR86" s="84"/>
    </row>
    <row r="87" spans="1:70" ht="11.1" customHeight="1">
      <c r="A87" s="8"/>
      <c r="B87" s="131"/>
      <c r="C87" s="359">
        <v>26</v>
      </c>
      <c r="D87" s="71"/>
      <c r="E87" s="1064"/>
      <c r="F87" s="1065"/>
      <c r="G87" s="1065"/>
      <c r="H87" s="1066"/>
      <c r="I87" s="72"/>
      <c r="J87" s="71"/>
      <c r="K87" s="1067"/>
      <c r="L87" s="1068"/>
      <c r="M87" s="1068"/>
      <c r="N87" s="1068"/>
      <c r="O87" s="1068"/>
      <c r="P87" s="1068"/>
      <c r="Q87" s="1068"/>
      <c r="R87" s="1068"/>
      <c r="S87" s="1068"/>
      <c r="T87" s="1069"/>
      <c r="U87" s="72"/>
      <c r="V87" s="71"/>
      <c r="W87" s="63"/>
      <c r="X87" s="72"/>
      <c r="Y87" s="71"/>
      <c r="Z87" s="1067"/>
      <c r="AA87" s="1068"/>
      <c r="AB87" s="1068"/>
      <c r="AC87" s="1069"/>
      <c r="AD87" s="72"/>
      <c r="AE87" s="317"/>
      <c r="AF87" s="1059"/>
      <c r="AG87" s="1060"/>
      <c r="AH87" s="1060"/>
      <c r="AI87" s="1060"/>
      <c r="AJ87" s="1060"/>
      <c r="AK87" s="1060"/>
      <c r="AL87" s="1060"/>
      <c r="AM87" s="1060"/>
      <c r="AN87" s="1060"/>
      <c r="AO87" s="1061"/>
      <c r="AP87" s="320"/>
      <c r="AQ87" s="1055"/>
      <c r="AR87" s="1055"/>
      <c r="AS87" s="1055"/>
      <c r="AT87" s="1055"/>
      <c r="AU87" s="1055"/>
      <c r="AV87" s="1055"/>
      <c r="AW87" s="1055"/>
      <c r="AX87" s="1055"/>
      <c r="AY87" s="1055"/>
      <c r="AZ87" s="1055"/>
      <c r="BA87" s="1055"/>
      <c r="BB87" s="1055"/>
      <c r="BC87" s="1055"/>
      <c r="BD87" s="1055"/>
      <c r="BE87" s="1055"/>
      <c r="BF87" s="1055"/>
      <c r="BG87" s="1055"/>
      <c r="BH87" s="1055"/>
      <c r="BI87" s="1055"/>
      <c r="BJ87" s="1056"/>
      <c r="BK87" s="73"/>
      <c r="BL87" s="62"/>
      <c r="BM87" s="74"/>
      <c r="BN87" s="73"/>
      <c r="BO87" s="62"/>
      <c r="BP87" s="75"/>
      <c r="BQ87" s="137"/>
      <c r="BR87" s="84"/>
    </row>
    <row r="88" spans="1:70" ht="11.1" customHeight="1">
      <c r="A88" s="8"/>
      <c r="B88" s="131"/>
      <c r="C88" s="360"/>
      <c r="D88" s="76"/>
      <c r="E88" s="77"/>
      <c r="F88" s="77"/>
      <c r="G88" s="77"/>
      <c r="H88" s="77"/>
      <c r="I88" s="78"/>
      <c r="J88" s="76"/>
      <c r="K88" s="77"/>
      <c r="L88" s="77"/>
      <c r="M88" s="77"/>
      <c r="N88" s="77"/>
      <c r="O88" s="77"/>
      <c r="P88" s="77"/>
      <c r="Q88" s="77"/>
      <c r="R88" s="77"/>
      <c r="S88" s="77"/>
      <c r="T88" s="77"/>
      <c r="U88" s="78"/>
      <c r="V88" s="76"/>
      <c r="W88" s="77"/>
      <c r="X88" s="78"/>
      <c r="Y88" s="76"/>
      <c r="Z88" s="77"/>
      <c r="AA88" s="77"/>
      <c r="AB88" s="77"/>
      <c r="AC88" s="77"/>
      <c r="AD88" s="78"/>
      <c r="AE88" s="318"/>
      <c r="AF88" s="1062"/>
      <c r="AG88" s="1062"/>
      <c r="AH88" s="1062"/>
      <c r="AI88" s="1062"/>
      <c r="AJ88" s="1062"/>
      <c r="AK88" s="1062"/>
      <c r="AL88" s="1062"/>
      <c r="AM88" s="1062"/>
      <c r="AN88" s="1062"/>
      <c r="AO88" s="1062"/>
      <c r="AP88" s="321"/>
      <c r="AQ88" s="1057"/>
      <c r="AR88" s="1057"/>
      <c r="AS88" s="1057"/>
      <c r="AT88" s="1057"/>
      <c r="AU88" s="1057"/>
      <c r="AV88" s="1057"/>
      <c r="AW88" s="1057"/>
      <c r="AX88" s="1057"/>
      <c r="AY88" s="1057"/>
      <c r="AZ88" s="1057"/>
      <c r="BA88" s="1057"/>
      <c r="BB88" s="1057"/>
      <c r="BC88" s="1057"/>
      <c r="BD88" s="1057"/>
      <c r="BE88" s="1057"/>
      <c r="BF88" s="1057"/>
      <c r="BG88" s="1057"/>
      <c r="BH88" s="1057"/>
      <c r="BI88" s="1057"/>
      <c r="BJ88" s="1058"/>
      <c r="BK88" s="79"/>
      <c r="BL88" s="80"/>
      <c r="BM88" s="80"/>
      <c r="BN88" s="79"/>
      <c r="BO88" s="80"/>
      <c r="BP88" s="81"/>
      <c r="BQ88" s="137"/>
      <c r="BR88" s="84"/>
    </row>
    <row r="89" spans="1:70" ht="11.1" customHeight="1">
      <c r="A89" s="8"/>
      <c r="B89" s="131"/>
      <c r="C89" s="361"/>
      <c r="D89" s="64"/>
      <c r="E89" s="65"/>
      <c r="F89" s="65"/>
      <c r="G89" s="65"/>
      <c r="H89" s="65"/>
      <c r="I89" s="66"/>
      <c r="J89" s="67"/>
      <c r="K89" s="65"/>
      <c r="L89" s="65"/>
      <c r="M89" s="65"/>
      <c r="N89" s="65"/>
      <c r="O89" s="65"/>
      <c r="P89" s="65"/>
      <c r="Q89" s="65"/>
      <c r="R89" s="65"/>
      <c r="S89" s="65"/>
      <c r="T89" s="65"/>
      <c r="U89" s="66"/>
      <c r="V89" s="67"/>
      <c r="W89" s="65"/>
      <c r="X89" s="66"/>
      <c r="Y89" s="67"/>
      <c r="Z89" s="65"/>
      <c r="AA89" s="65"/>
      <c r="AB89" s="65"/>
      <c r="AC89" s="65"/>
      <c r="AD89" s="66"/>
      <c r="AE89" s="316"/>
      <c r="AF89" s="1063"/>
      <c r="AG89" s="1063"/>
      <c r="AH89" s="1063"/>
      <c r="AI89" s="1063"/>
      <c r="AJ89" s="1063"/>
      <c r="AK89" s="1063"/>
      <c r="AL89" s="1063"/>
      <c r="AM89" s="1063"/>
      <c r="AN89" s="1063"/>
      <c r="AO89" s="1063"/>
      <c r="AP89" s="319"/>
      <c r="AQ89" s="1053" t="str">
        <f ca="1">IF(AF90=data!$I$2,"",
IF(
IFERROR(SEARCH(AF90,AQ89),0)=0,
IF(LEN(AF90)&gt;0,
       AQ89&amp;IF(LEN(AQ89)&gt;0,", ","")&amp;AF90,
       ""),
AQ89
))</f>
        <v/>
      </c>
      <c r="AR89" s="1053"/>
      <c r="AS89" s="1053"/>
      <c r="AT89" s="1053"/>
      <c r="AU89" s="1053"/>
      <c r="AV89" s="1053"/>
      <c r="AW89" s="1053"/>
      <c r="AX89" s="1053"/>
      <c r="AY89" s="1053"/>
      <c r="AZ89" s="1053"/>
      <c r="BA89" s="1053"/>
      <c r="BB89" s="1053"/>
      <c r="BC89" s="1053"/>
      <c r="BD89" s="1053"/>
      <c r="BE89" s="1053"/>
      <c r="BF89" s="1053"/>
      <c r="BG89" s="1053"/>
      <c r="BH89" s="1053"/>
      <c r="BI89" s="1053"/>
      <c r="BJ89" s="1054"/>
      <c r="BK89" s="68"/>
      <c r="BL89" s="69"/>
      <c r="BM89" s="69"/>
      <c r="BN89" s="68"/>
      <c r="BO89" s="69"/>
      <c r="BP89" s="70"/>
      <c r="BQ89" s="137"/>
      <c r="BR89" s="84"/>
    </row>
    <row r="90" spans="1:70" ht="11.1" customHeight="1">
      <c r="A90" s="8"/>
      <c r="B90" s="131"/>
      <c r="C90" s="359">
        <v>27</v>
      </c>
      <c r="D90" s="71"/>
      <c r="E90" s="1064"/>
      <c r="F90" s="1065"/>
      <c r="G90" s="1065"/>
      <c r="H90" s="1066"/>
      <c r="I90" s="72"/>
      <c r="J90" s="71"/>
      <c r="K90" s="1067"/>
      <c r="L90" s="1068"/>
      <c r="M90" s="1068"/>
      <c r="N90" s="1068"/>
      <c r="O90" s="1068"/>
      <c r="P90" s="1068"/>
      <c r="Q90" s="1068"/>
      <c r="R90" s="1068"/>
      <c r="S90" s="1068"/>
      <c r="T90" s="1069"/>
      <c r="U90" s="72"/>
      <c r="V90" s="71"/>
      <c r="W90" s="63"/>
      <c r="X90" s="72"/>
      <c r="Y90" s="71"/>
      <c r="Z90" s="1067"/>
      <c r="AA90" s="1068"/>
      <c r="AB90" s="1068"/>
      <c r="AC90" s="1069"/>
      <c r="AD90" s="72"/>
      <c r="AE90" s="317"/>
      <c r="AF90" s="1059"/>
      <c r="AG90" s="1060"/>
      <c r="AH90" s="1060"/>
      <c r="AI90" s="1060"/>
      <c r="AJ90" s="1060"/>
      <c r="AK90" s="1060"/>
      <c r="AL90" s="1060"/>
      <c r="AM90" s="1060"/>
      <c r="AN90" s="1060"/>
      <c r="AO90" s="1061"/>
      <c r="AP90" s="320"/>
      <c r="AQ90" s="1055"/>
      <c r="AR90" s="1055"/>
      <c r="AS90" s="1055"/>
      <c r="AT90" s="1055"/>
      <c r="AU90" s="1055"/>
      <c r="AV90" s="1055"/>
      <c r="AW90" s="1055"/>
      <c r="AX90" s="1055"/>
      <c r="AY90" s="1055"/>
      <c r="AZ90" s="1055"/>
      <c r="BA90" s="1055"/>
      <c r="BB90" s="1055"/>
      <c r="BC90" s="1055"/>
      <c r="BD90" s="1055"/>
      <c r="BE90" s="1055"/>
      <c r="BF90" s="1055"/>
      <c r="BG90" s="1055"/>
      <c r="BH90" s="1055"/>
      <c r="BI90" s="1055"/>
      <c r="BJ90" s="1056"/>
      <c r="BK90" s="73"/>
      <c r="BL90" s="62"/>
      <c r="BM90" s="74"/>
      <c r="BN90" s="73"/>
      <c r="BO90" s="62"/>
      <c r="BP90" s="75"/>
      <c r="BQ90" s="137"/>
      <c r="BR90" s="84"/>
    </row>
    <row r="91" spans="1:70" ht="11.1" customHeight="1">
      <c r="A91" s="8"/>
      <c r="B91" s="131"/>
      <c r="C91" s="360"/>
      <c r="D91" s="76"/>
      <c r="E91" s="77"/>
      <c r="F91" s="77"/>
      <c r="G91" s="77"/>
      <c r="H91" s="77"/>
      <c r="I91" s="78"/>
      <c r="J91" s="76"/>
      <c r="K91" s="77"/>
      <c r="L91" s="77"/>
      <c r="M91" s="77"/>
      <c r="N91" s="77"/>
      <c r="O91" s="77"/>
      <c r="P91" s="77"/>
      <c r="Q91" s="77"/>
      <c r="R91" s="77"/>
      <c r="S91" s="77"/>
      <c r="T91" s="77"/>
      <c r="U91" s="78"/>
      <c r="V91" s="76"/>
      <c r="W91" s="77"/>
      <c r="X91" s="78"/>
      <c r="Y91" s="76"/>
      <c r="Z91" s="77"/>
      <c r="AA91" s="77"/>
      <c r="AB91" s="77"/>
      <c r="AC91" s="77"/>
      <c r="AD91" s="78"/>
      <c r="AE91" s="318"/>
      <c r="AF91" s="1062"/>
      <c r="AG91" s="1062"/>
      <c r="AH91" s="1062"/>
      <c r="AI91" s="1062"/>
      <c r="AJ91" s="1062"/>
      <c r="AK91" s="1062"/>
      <c r="AL91" s="1062"/>
      <c r="AM91" s="1062"/>
      <c r="AN91" s="1062"/>
      <c r="AO91" s="1062"/>
      <c r="AP91" s="321"/>
      <c r="AQ91" s="1057"/>
      <c r="AR91" s="1057"/>
      <c r="AS91" s="1057"/>
      <c r="AT91" s="1057"/>
      <c r="AU91" s="1057"/>
      <c r="AV91" s="1057"/>
      <c r="AW91" s="1057"/>
      <c r="AX91" s="1057"/>
      <c r="AY91" s="1057"/>
      <c r="AZ91" s="1057"/>
      <c r="BA91" s="1057"/>
      <c r="BB91" s="1057"/>
      <c r="BC91" s="1057"/>
      <c r="BD91" s="1057"/>
      <c r="BE91" s="1057"/>
      <c r="BF91" s="1057"/>
      <c r="BG91" s="1057"/>
      <c r="BH91" s="1057"/>
      <c r="BI91" s="1057"/>
      <c r="BJ91" s="1058"/>
      <c r="BK91" s="79"/>
      <c r="BL91" s="80"/>
      <c r="BM91" s="80"/>
      <c r="BN91" s="79"/>
      <c r="BO91" s="80"/>
      <c r="BP91" s="81"/>
      <c r="BQ91" s="137"/>
      <c r="BR91" s="84"/>
    </row>
    <row r="92" spans="1:70" ht="11.1" customHeight="1">
      <c r="A92" s="8"/>
      <c r="B92" s="131"/>
      <c r="C92" s="361"/>
      <c r="D92" s="64"/>
      <c r="E92" s="65"/>
      <c r="F92" s="65"/>
      <c r="G92" s="65"/>
      <c r="H92" s="65"/>
      <c r="I92" s="66"/>
      <c r="J92" s="67"/>
      <c r="K92" s="65"/>
      <c r="L92" s="65"/>
      <c r="M92" s="65"/>
      <c r="N92" s="65"/>
      <c r="O92" s="65"/>
      <c r="P92" s="65"/>
      <c r="Q92" s="65"/>
      <c r="R92" s="65"/>
      <c r="S92" s="65"/>
      <c r="T92" s="65"/>
      <c r="U92" s="66"/>
      <c r="V92" s="67"/>
      <c r="W92" s="65"/>
      <c r="X92" s="66"/>
      <c r="Y92" s="67"/>
      <c r="Z92" s="65"/>
      <c r="AA92" s="65"/>
      <c r="AB92" s="65"/>
      <c r="AC92" s="65"/>
      <c r="AD92" s="66"/>
      <c r="AE92" s="316"/>
      <c r="AF92" s="1063"/>
      <c r="AG92" s="1063"/>
      <c r="AH92" s="1063"/>
      <c r="AI92" s="1063"/>
      <c r="AJ92" s="1063"/>
      <c r="AK92" s="1063"/>
      <c r="AL92" s="1063"/>
      <c r="AM92" s="1063"/>
      <c r="AN92" s="1063"/>
      <c r="AO92" s="1063"/>
      <c r="AP92" s="319"/>
      <c r="AQ92" s="1053" t="str">
        <f ca="1">IF(AF93=data!$I$2,"",
IF(
IFERROR(SEARCH(AF93,AQ92),0)=0,
IF(LEN(AF93)&gt;0,
       AQ92&amp;IF(LEN(AQ92)&gt;0,", ","")&amp;AF93,
       ""),
AQ92
))</f>
        <v/>
      </c>
      <c r="AR92" s="1053"/>
      <c r="AS92" s="1053"/>
      <c r="AT92" s="1053"/>
      <c r="AU92" s="1053"/>
      <c r="AV92" s="1053"/>
      <c r="AW92" s="1053"/>
      <c r="AX92" s="1053"/>
      <c r="AY92" s="1053"/>
      <c r="AZ92" s="1053"/>
      <c r="BA92" s="1053"/>
      <c r="BB92" s="1053"/>
      <c r="BC92" s="1053"/>
      <c r="BD92" s="1053"/>
      <c r="BE92" s="1053"/>
      <c r="BF92" s="1053"/>
      <c r="BG92" s="1053"/>
      <c r="BH92" s="1053"/>
      <c r="BI92" s="1053"/>
      <c r="BJ92" s="1054"/>
      <c r="BK92" s="68"/>
      <c r="BL92" s="69"/>
      <c r="BM92" s="69"/>
      <c r="BN92" s="68"/>
      <c r="BO92" s="69"/>
      <c r="BP92" s="70"/>
      <c r="BQ92" s="137"/>
      <c r="BR92" s="84"/>
    </row>
    <row r="93" spans="1:70" ht="11.1" customHeight="1">
      <c r="A93" s="8"/>
      <c r="B93" s="131"/>
      <c r="C93" s="359">
        <v>28</v>
      </c>
      <c r="D93" s="71"/>
      <c r="E93" s="1064"/>
      <c r="F93" s="1065"/>
      <c r="G93" s="1065"/>
      <c r="H93" s="1066"/>
      <c r="I93" s="72"/>
      <c r="J93" s="71"/>
      <c r="K93" s="1067"/>
      <c r="L93" s="1068"/>
      <c r="M93" s="1068"/>
      <c r="N93" s="1068"/>
      <c r="O93" s="1068"/>
      <c r="P93" s="1068"/>
      <c r="Q93" s="1068"/>
      <c r="R93" s="1068"/>
      <c r="S93" s="1068"/>
      <c r="T93" s="1069"/>
      <c r="U93" s="72"/>
      <c r="V93" s="71"/>
      <c r="W93" s="63"/>
      <c r="X93" s="72"/>
      <c r="Y93" s="71"/>
      <c r="Z93" s="1067"/>
      <c r="AA93" s="1068"/>
      <c r="AB93" s="1068"/>
      <c r="AC93" s="1069"/>
      <c r="AD93" s="72"/>
      <c r="AE93" s="317"/>
      <c r="AF93" s="1059"/>
      <c r="AG93" s="1060"/>
      <c r="AH93" s="1060"/>
      <c r="AI93" s="1060"/>
      <c r="AJ93" s="1060"/>
      <c r="AK93" s="1060"/>
      <c r="AL93" s="1060"/>
      <c r="AM93" s="1060"/>
      <c r="AN93" s="1060"/>
      <c r="AO93" s="1061"/>
      <c r="AP93" s="320"/>
      <c r="AQ93" s="1055"/>
      <c r="AR93" s="1055"/>
      <c r="AS93" s="1055"/>
      <c r="AT93" s="1055"/>
      <c r="AU93" s="1055"/>
      <c r="AV93" s="1055"/>
      <c r="AW93" s="1055"/>
      <c r="AX93" s="1055"/>
      <c r="AY93" s="1055"/>
      <c r="AZ93" s="1055"/>
      <c r="BA93" s="1055"/>
      <c r="BB93" s="1055"/>
      <c r="BC93" s="1055"/>
      <c r="BD93" s="1055"/>
      <c r="BE93" s="1055"/>
      <c r="BF93" s="1055"/>
      <c r="BG93" s="1055"/>
      <c r="BH93" s="1055"/>
      <c r="BI93" s="1055"/>
      <c r="BJ93" s="1056"/>
      <c r="BK93" s="73"/>
      <c r="BL93" s="62"/>
      <c r="BM93" s="74"/>
      <c r="BN93" s="73"/>
      <c r="BO93" s="62"/>
      <c r="BP93" s="75"/>
      <c r="BQ93" s="137"/>
      <c r="BR93" s="84"/>
    </row>
    <row r="94" spans="1:70" ht="11.1" customHeight="1">
      <c r="A94" s="8"/>
      <c r="B94" s="131"/>
      <c r="C94" s="360"/>
      <c r="D94" s="76"/>
      <c r="E94" s="77"/>
      <c r="F94" s="77"/>
      <c r="G94" s="77"/>
      <c r="H94" s="77"/>
      <c r="I94" s="78"/>
      <c r="J94" s="76"/>
      <c r="K94" s="77"/>
      <c r="L94" s="77"/>
      <c r="M94" s="77"/>
      <c r="N94" s="77"/>
      <c r="O94" s="77"/>
      <c r="P94" s="77"/>
      <c r="Q94" s="77"/>
      <c r="R94" s="77"/>
      <c r="S94" s="77"/>
      <c r="T94" s="77"/>
      <c r="U94" s="78"/>
      <c r="V94" s="76"/>
      <c r="W94" s="77"/>
      <c r="X94" s="78"/>
      <c r="Y94" s="76"/>
      <c r="Z94" s="77"/>
      <c r="AA94" s="77"/>
      <c r="AB94" s="77"/>
      <c r="AC94" s="77"/>
      <c r="AD94" s="78"/>
      <c r="AE94" s="318"/>
      <c r="AF94" s="1062"/>
      <c r="AG94" s="1062"/>
      <c r="AH94" s="1062"/>
      <c r="AI94" s="1062"/>
      <c r="AJ94" s="1062"/>
      <c r="AK94" s="1062"/>
      <c r="AL94" s="1062"/>
      <c r="AM94" s="1062"/>
      <c r="AN94" s="1062"/>
      <c r="AO94" s="1062"/>
      <c r="AP94" s="321"/>
      <c r="AQ94" s="1057"/>
      <c r="AR94" s="1057"/>
      <c r="AS94" s="1057"/>
      <c r="AT94" s="1057"/>
      <c r="AU94" s="1057"/>
      <c r="AV94" s="1057"/>
      <c r="AW94" s="1057"/>
      <c r="AX94" s="1057"/>
      <c r="AY94" s="1057"/>
      <c r="AZ94" s="1057"/>
      <c r="BA94" s="1057"/>
      <c r="BB94" s="1057"/>
      <c r="BC94" s="1057"/>
      <c r="BD94" s="1057"/>
      <c r="BE94" s="1057"/>
      <c r="BF94" s="1057"/>
      <c r="BG94" s="1057"/>
      <c r="BH94" s="1057"/>
      <c r="BI94" s="1057"/>
      <c r="BJ94" s="1058"/>
      <c r="BK94" s="79"/>
      <c r="BL94" s="80"/>
      <c r="BM94" s="80"/>
      <c r="BN94" s="79"/>
      <c r="BO94" s="80"/>
      <c r="BP94" s="81"/>
      <c r="BQ94" s="137"/>
      <c r="BR94" s="84"/>
    </row>
    <row r="95" spans="1:70" ht="11.1" customHeight="1">
      <c r="A95" s="8"/>
      <c r="B95" s="131"/>
      <c r="C95" s="361"/>
      <c r="D95" s="64"/>
      <c r="E95" s="65"/>
      <c r="F95" s="65"/>
      <c r="G95" s="65"/>
      <c r="H95" s="65"/>
      <c r="I95" s="66"/>
      <c r="J95" s="67"/>
      <c r="K95" s="65"/>
      <c r="L95" s="65"/>
      <c r="M95" s="65"/>
      <c r="N95" s="65"/>
      <c r="O95" s="65"/>
      <c r="P95" s="65"/>
      <c r="Q95" s="65"/>
      <c r="R95" s="65"/>
      <c r="S95" s="65"/>
      <c r="T95" s="65"/>
      <c r="U95" s="66"/>
      <c r="V95" s="67"/>
      <c r="W95" s="65"/>
      <c r="X95" s="66"/>
      <c r="Y95" s="67"/>
      <c r="Z95" s="65"/>
      <c r="AA95" s="65"/>
      <c r="AB95" s="65"/>
      <c r="AC95" s="65"/>
      <c r="AD95" s="66"/>
      <c r="AE95" s="316"/>
      <c r="AF95" s="1063"/>
      <c r="AG95" s="1063"/>
      <c r="AH95" s="1063"/>
      <c r="AI95" s="1063"/>
      <c r="AJ95" s="1063"/>
      <c r="AK95" s="1063"/>
      <c r="AL95" s="1063"/>
      <c r="AM95" s="1063"/>
      <c r="AN95" s="1063"/>
      <c r="AO95" s="1063"/>
      <c r="AP95" s="319"/>
      <c r="AQ95" s="1053" t="str">
        <f ca="1">IF(AF96=data!$I$2,"",
IF(
IFERROR(SEARCH(AF96,AQ95),0)=0,
IF(LEN(AF96)&gt;0,
       AQ95&amp;IF(LEN(AQ95)&gt;0,", ","")&amp;AF96,
       ""),
AQ95
))</f>
        <v/>
      </c>
      <c r="AR95" s="1053"/>
      <c r="AS95" s="1053"/>
      <c r="AT95" s="1053"/>
      <c r="AU95" s="1053"/>
      <c r="AV95" s="1053"/>
      <c r="AW95" s="1053"/>
      <c r="AX95" s="1053"/>
      <c r="AY95" s="1053"/>
      <c r="AZ95" s="1053"/>
      <c r="BA95" s="1053"/>
      <c r="BB95" s="1053"/>
      <c r="BC95" s="1053"/>
      <c r="BD95" s="1053"/>
      <c r="BE95" s="1053"/>
      <c r="BF95" s="1053"/>
      <c r="BG95" s="1053"/>
      <c r="BH95" s="1053"/>
      <c r="BI95" s="1053"/>
      <c r="BJ95" s="1054"/>
      <c r="BK95" s="68"/>
      <c r="BL95" s="69"/>
      <c r="BM95" s="69"/>
      <c r="BN95" s="68"/>
      <c r="BO95" s="69"/>
      <c r="BP95" s="70"/>
      <c r="BQ95" s="137"/>
      <c r="BR95" s="84"/>
    </row>
    <row r="96" spans="1:70" ht="11.1" customHeight="1">
      <c r="A96" s="8"/>
      <c r="B96" s="131"/>
      <c r="C96" s="359">
        <v>29</v>
      </c>
      <c r="D96" s="71"/>
      <c r="E96" s="1064"/>
      <c r="F96" s="1065"/>
      <c r="G96" s="1065"/>
      <c r="H96" s="1066"/>
      <c r="I96" s="72"/>
      <c r="J96" s="71"/>
      <c r="K96" s="1067"/>
      <c r="L96" s="1068"/>
      <c r="M96" s="1068"/>
      <c r="N96" s="1068"/>
      <c r="O96" s="1068"/>
      <c r="P96" s="1068"/>
      <c r="Q96" s="1068"/>
      <c r="R96" s="1068"/>
      <c r="S96" s="1068"/>
      <c r="T96" s="1069"/>
      <c r="U96" s="72"/>
      <c r="V96" s="71"/>
      <c r="W96" s="63"/>
      <c r="X96" s="72"/>
      <c r="Y96" s="71"/>
      <c r="Z96" s="1067"/>
      <c r="AA96" s="1068"/>
      <c r="AB96" s="1068"/>
      <c r="AC96" s="1069"/>
      <c r="AD96" s="72"/>
      <c r="AE96" s="317"/>
      <c r="AF96" s="1059"/>
      <c r="AG96" s="1060"/>
      <c r="AH96" s="1060"/>
      <c r="AI96" s="1060"/>
      <c r="AJ96" s="1060"/>
      <c r="AK96" s="1060"/>
      <c r="AL96" s="1060"/>
      <c r="AM96" s="1060"/>
      <c r="AN96" s="1060"/>
      <c r="AO96" s="1061"/>
      <c r="AP96" s="320"/>
      <c r="AQ96" s="1055"/>
      <c r="AR96" s="1055"/>
      <c r="AS96" s="1055"/>
      <c r="AT96" s="1055"/>
      <c r="AU96" s="1055"/>
      <c r="AV96" s="1055"/>
      <c r="AW96" s="1055"/>
      <c r="AX96" s="1055"/>
      <c r="AY96" s="1055"/>
      <c r="AZ96" s="1055"/>
      <c r="BA96" s="1055"/>
      <c r="BB96" s="1055"/>
      <c r="BC96" s="1055"/>
      <c r="BD96" s="1055"/>
      <c r="BE96" s="1055"/>
      <c r="BF96" s="1055"/>
      <c r="BG96" s="1055"/>
      <c r="BH96" s="1055"/>
      <c r="BI96" s="1055"/>
      <c r="BJ96" s="1056"/>
      <c r="BK96" s="73"/>
      <c r="BL96" s="62"/>
      <c r="BM96" s="74"/>
      <c r="BN96" s="73"/>
      <c r="BO96" s="62"/>
      <c r="BP96" s="75"/>
      <c r="BQ96" s="137"/>
      <c r="BR96" s="84"/>
    </row>
    <row r="97" spans="1:70" ht="11.1" customHeight="1">
      <c r="A97" s="8"/>
      <c r="B97" s="131"/>
      <c r="C97" s="360"/>
      <c r="D97" s="76"/>
      <c r="E97" s="77"/>
      <c r="F97" s="77"/>
      <c r="G97" s="77"/>
      <c r="H97" s="77"/>
      <c r="I97" s="78"/>
      <c r="J97" s="76"/>
      <c r="K97" s="77"/>
      <c r="L97" s="77"/>
      <c r="M97" s="77"/>
      <c r="N97" s="77"/>
      <c r="O97" s="77"/>
      <c r="P97" s="77"/>
      <c r="Q97" s="77"/>
      <c r="R97" s="77"/>
      <c r="S97" s="77"/>
      <c r="T97" s="77"/>
      <c r="U97" s="78"/>
      <c r="V97" s="76"/>
      <c r="W97" s="77"/>
      <c r="X97" s="78"/>
      <c r="Y97" s="76"/>
      <c r="Z97" s="77"/>
      <c r="AA97" s="77"/>
      <c r="AB97" s="77"/>
      <c r="AC97" s="77"/>
      <c r="AD97" s="78"/>
      <c r="AE97" s="318"/>
      <c r="AF97" s="1062"/>
      <c r="AG97" s="1062"/>
      <c r="AH97" s="1062"/>
      <c r="AI97" s="1062"/>
      <c r="AJ97" s="1062"/>
      <c r="AK97" s="1062"/>
      <c r="AL97" s="1062"/>
      <c r="AM97" s="1062"/>
      <c r="AN97" s="1062"/>
      <c r="AO97" s="1062"/>
      <c r="AP97" s="321"/>
      <c r="AQ97" s="1057"/>
      <c r="AR97" s="1057"/>
      <c r="AS97" s="1057"/>
      <c r="AT97" s="1057"/>
      <c r="AU97" s="1057"/>
      <c r="AV97" s="1057"/>
      <c r="AW97" s="1057"/>
      <c r="AX97" s="1057"/>
      <c r="AY97" s="1057"/>
      <c r="AZ97" s="1057"/>
      <c r="BA97" s="1057"/>
      <c r="BB97" s="1057"/>
      <c r="BC97" s="1057"/>
      <c r="BD97" s="1057"/>
      <c r="BE97" s="1057"/>
      <c r="BF97" s="1057"/>
      <c r="BG97" s="1057"/>
      <c r="BH97" s="1057"/>
      <c r="BI97" s="1057"/>
      <c r="BJ97" s="1058"/>
      <c r="BK97" s="79"/>
      <c r="BL97" s="80"/>
      <c r="BM97" s="80"/>
      <c r="BN97" s="79"/>
      <c r="BO97" s="80"/>
      <c r="BP97" s="81"/>
      <c r="BQ97" s="137"/>
      <c r="BR97" s="84"/>
    </row>
    <row r="98" spans="1:70" ht="11.1" customHeight="1">
      <c r="A98" s="8"/>
      <c r="B98" s="131"/>
      <c r="C98" s="361"/>
      <c r="D98" s="64"/>
      <c r="E98" s="65"/>
      <c r="F98" s="65"/>
      <c r="G98" s="65"/>
      <c r="H98" s="65"/>
      <c r="I98" s="66"/>
      <c r="J98" s="67"/>
      <c r="K98" s="65"/>
      <c r="L98" s="65"/>
      <c r="M98" s="65"/>
      <c r="N98" s="65"/>
      <c r="O98" s="65"/>
      <c r="P98" s="65"/>
      <c r="Q98" s="65"/>
      <c r="R98" s="65"/>
      <c r="S98" s="65"/>
      <c r="T98" s="65"/>
      <c r="U98" s="66"/>
      <c r="V98" s="67"/>
      <c r="W98" s="65"/>
      <c r="X98" s="66"/>
      <c r="Y98" s="67"/>
      <c r="Z98" s="65"/>
      <c r="AA98" s="65"/>
      <c r="AB98" s="65"/>
      <c r="AC98" s="65"/>
      <c r="AD98" s="66"/>
      <c r="AE98" s="316"/>
      <c r="AF98" s="1063"/>
      <c r="AG98" s="1063"/>
      <c r="AH98" s="1063"/>
      <c r="AI98" s="1063"/>
      <c r="AJ98" s="1063"/>
      <c r="AK98" s="1063"/>
      <c r="AL98" s="1063"/>
      <c r="AM98" s="1063"/>
      <c r="AN98" s="1063"/>
      <c r="AO98" s="1063"/>
      <c r="AP98" s="319"/>
      <c r="AQ98" s="1053" t="str">
        <f ca="1">IF(AF99=data!$I$2,"",
IF(
IFERROR(SEARCH(AF99,AQ98),0)=0,
IF(LEN(AF99)&gt;0,
       AQ98&amp;IF(LEN(AQ98)&gt;0,", ","")&amp;AF99,
       ""),
AQ98
))</f>
        <v/>
      </c>
      <c r="AR98" s="1053"/>
      <c r="AS98" s="1053"/>
      <c r="AT98" s="1053"/>
      <c r="AU98" s="1053"/>
      <c r="AV98" s="1053"/>
      <c r="AW98" s="1053"/>
      <c r="AX98" s="1053"/>
      <c r="AY98" s="1053"/>
      <c r="AZ98" s="1053"/>
      <c r="BA98" s="1053"/>
      <c r="BB98" s="1053"/>
      <c r="BC98" s="1053"/>
      <c r="BD98" s="1053"/>
      <c r="BE98" s="1053"/>
      <c r="BF98" s="1053"/>
      <c r="BG98" s="1053"/>
      <c r="BH98" s="1053"/>
      <c r="BI98" s="1053"/>
      <c r="BJ98" s="1054"/>
      <c r="BK98" s="68"/>
      <c r="BL98" s="69"/>
      <c r="BM98" s="69"/>
      <c r="BN98" s="68"/>
      <c r="BO98" s="69"/>
      <c r="BP98" s="70"/>
      <c r="BQ98" s="137"/>
      <c r="BR98" s="84"/>
    </row>
    <row r="99" spans="1:70" ht="11.1" customHeight="1">
      <c r="A99" s="8"/>
      <c r="B99" s="131"/>
      <c r="C99" s="359">
        <v>30</v>
      </c>
      <c r="D99" s="71"/>
      <c r="E99" s="1064"/>
      <c r="F99" s="1065"/>
      <c r="G99" s="1065"/>
      <c r="H99" s="1066"/>
      <c r="I99" s="72"/>
      <c r="J99" s="71"/>
      <c r="K99" s="1067"/>
      <c r="L99" s="1068"/>
      <c r="M99" s="1068"/>
      <c r="N99" s="1068"/>
      <c r="O99" s="1068"/>
      <c r="P99" s="1068"/>
      <c r="Q99" s="1068"/>
      <c r="R99" s="1068"/>
      <c r="S99" s="1068"/>
      <c r="T99" s="1069"/>
      <c r="U99" s="72"/>
      <c r="V99" s="71"/>
      <c r="W99" s="63"/>
      <c r="X99" s="72"/>
      <c r="Y99" s="71"/>
      <c r="Z99" s="1067"/>
      <c r="AA99" s="1068"/>
      <c r="AB99" s="1068"/>
      <c r="AC99" s="1069"/>
      <c r="AD99" s="72"/>
      <c r="AE99" s="317"/>
      <c r="AF99" s="1059"/>
      <c r="AG99" s="1060"/>
      <c r="AH99" s="1060"/>
      <c r="AI99" s="1060"/>
      <c r="AJ99" s="1060"/>
      <c r="AK99" s="1060"/>
      <c r="AL99" s="1060"/>
      <c r="AM99" s="1060"/>
      <c r="AN99" s="1060"/>
      <c r="AO99" s="1061"/>
      <c r="AP99" s="320"/>
      <c r="AQ99" s="1055"/>
      <c r="AR99" s="1055"/>
      <c r="AS99" s="1055"/>
      <c r="AT99" s="1055"/>
      <c r="AU99" s="1055"/>
      <c r="AV99" s="1055"/>
      <c r="AW99" s="1055"/>
      <c r="AX99" s="1055"/>
      <c r="AY99" s="1055"/>
      <c r="AZ99" s="1055"/>
      <c r="BA99" s="1055"/>
      <c r="BB99" s="1055"/>
      <c r="BC99" s="1055"/>
      <c r="BD99" s="1055"/>
      <c r="BE99" s="1055"/>
      <c r="BF99" s="1055"/>
      <c r="BG99" s="1055"/>
      <c r="BH99" s="1055"/>
      <c r="BI99" s="1055"/>
      <c r="BJ99" s="1056"/>
      <c r="BK99" s="73"/>
      <c r="BL99" s="62"/>
      <c r="BM99" s="74"/>
      <c r="BN99" s="73"/>
      <c r="BO99" s="62"/>
      <c r="BP99" s="75"/>
      <c r="BQ99" s="137"/>
      <c r="BR99" s="84"/>
    </row>
    <row r="100" spans="1:70" ht="11.1" customHeight="1">
      <c r="A100" s="8"/>
      <c r="B100" s="131"/>
      <c r="C100" s="360"/>
      <c r="D100" s="76"/>
      <c r="E100" s="77"/>
      <c r="F100" s="77"/>
      <c r="G100" s="77"/>
      <c r="H100" s="77"/>
      <c r="I100" s="78"/>
      <c r="J100" s="76"/>
      <c r="K100" s="77"/>
      <c r="L100" s="77"/>
      <c r="M100" s="77"/>
      <c r="N100" s="77"/>
      <c r="O100" s="77"/>
      <c r="P100" s="77"/>
      <c r="Q100" s="77"/>
      <c r="R100" s="77"/>
      <c r="S100" s="77"/>
      <c r="T100" s="77"/>
      <c r="U100" s="78"/>
      <c r="V100" s="76"/>
      <c r="W100" s="77"/>
      <c r="X100" s="78"/>
      <c r="Y100" s="76"/>
      <c r="Z100" s="77"/>
      <c r="AA100" s="77"/>
      <c r="AB100" s="77"/>
      <c r="AC100" s="77"/>
      <c r="AD100" s="78"/>
      <c r="AE100" s="318"/>
      <c r="AF100" s="1062"/>
      <c r="AG100" s="1062"/>
      <c r="AH100" s="1062"/>
      <c r="AI100" s="1062"/>
      <c r="AJ100" s="1062"/>
      <c r="AK100" s="1062"/>
      <c r="AL100" s="1062"/>
      <c r="AM100" s="1062"/>
      <c r="AN100" s="1062"/>
      <c r="AO100" s="1062"/>
      <c r="AP100" s="321"/>
      <c r="AQ100" s="1057"/>
      <c r="AR100" s="1057"/>
      <c r="AS100" s="1057"/>
      <c r="AT100" s="1057"/>
      <c r="AU100" s="1057"/>
      <c r="AV100" s="1057"/>
      <c r="AW100" s="1057"/>
      <c r="AX100" s="1057"/>
      <c r="AY100" s="1057"/>
      <c r="AZ100" s="1057"/>
      <c r="BA100" s="1057"/>
      <c r="BB100" s="1057"/>
      <c r="BC100" s="1057"/>
      <c r="BD100" s="1057"/>
      <c r="BE100" s="1057"/>
      <c r="BF100" s="1057"/>
      <c r="BG100" s="1057"/>
      <c r="BH100" s="1057"/>
      <c r="BI100" s="1057"/>
      <c r="BJ100" s="1058"/>
      <c r="BK100" s="79"/>
      <c r="BL100" s="80"/>
      <c r="BM100" s="80"/>
      <c r="BN100" s="79"/>
      <c r="BO100" s="80"/>
      <c r="BP100" s="81"/>
      <c r="BQ100" s="137"/>
      <c r="BR100" s="84"/>
    </row>
    <row r="101" spans="1:70" ht="11.1" customHeight="1">
      <c r="A101" s="8"/>
      <c r="B101" s="131"/>
      <c r="C101" s="361"/>
      <c r="D101" s="64"/>
      <c r="E101" s="65"/>
      <c r="F101" s="65"/>
      <c r="G101" s="65"/>
      <c r="H101" s="65"/>
      <c r="I101" s="66"/>
      <c r="J101" s="67"/>
      <c r="K101" s="65"/>
      <c r="L101" s="65"/>
      <c r="M101" s="65"/>
      <c r="N101" s="65"/>
      <c r="O101" s="65"/>
      <c r="P101" s="65"/>
      <c r="Q101" s="65"/>
      <c r="R101" s="65"/>
      <c r="S101" s="65"/>
      <c r="T101" s="65"/>
      <c r="U101" s="66"/>
      <c r="V101" s="67"/>
      <c r="W101" s="65"/>
      <c r="X101" s="66"/>
      <c r="Y101" s="67"/>
      <c r="Z101" s="65"/>
      <c r="AA101" s="65"/>
      <c r="AB101" s="65"/>
      <c r="AC101" s="65"/>
      <c r="AD101" s="66"/>
      <c r="AE101" s="316"/>
      <c r="AF101" s="1063"/>
      <c r="AG101" s="1063"/>
      <c r="AH101" s="1063"/>
      <c r="AI101" s="1063"/>
      <c r="AJ101" s="1063"/>
      <c r="AK101" s="1063"/>
      <c r="AL101" s="1063"/>
      <c r="AM101" s="1063"/>
      <c r="AN101" s="1063"/>
      <c r="AO101" s="1063"/>
      <c r="AP101" s="319"/>
      <c r="AQ101" s="1053" t="str">
        <f ca="1">IF(AF102=data!$I$2,"",
IF(
IFERROR(SEARCH(AF102,AQ101),0)=0,
IF(LEN(AF102)&gt;0,
       AQ101&amp;IF(LEN(AQ101)&gt;0,", ","")&amp;AF102,
       ""),
AQ101
))</f>
        <v/>
      </c>
      <c r="AR101" s="1053"/>
      <c r="AS101" s="1053"/>
      <c r="AT101" s="1053"/>
      <c r="AU101" s="1053"/>
      <c r="AV101" s="1053"/>
      <c r="AW101" s="1053"/>
      <c r="AX101" s="1053"/>
      <c r="AY101" s="1053"/>
      <c r="AZ101" s="1053"/>
      <c r="BA101" s="1053"/>
      <c r="BB101" s="1053"/>
      <c r="BC101" s="1053"/>
      <c r="BD101" s="1053"/>
      <c r="BE101" s="1053"/>
      <c r="BF101" s="1053"/>
      <c r="BG101" s="1053"/>
      <c r="BH101" s="1053"/>
      <c r="BI101" s="1053"/>
      <c r="BJ101" s="1054"/>
      <c r="BK101" s="68"/>
      <c r="BL101" s="69"/>
      <c r="BM101" s="69"/>
      <c r="BN101" s="68"/>
      <c r="BO101" s="69"/>
      <c r="BP101" s="70"/>
      <c r="BQ101" s="137"/>
      <c r="BR101" s="84"/>
    </row>
    <row r="102" spans="1:70" ht="11.1" customHeight="1">
      <c r="A102" s="8"/>
      <c r="B102" s="131"/>
      <c r="C102" s="359">
        <v>31</v>
      </c>
      <c r="D102" s="71"/>
      <c r="E102" s="1064"/>
      <c r="F102" s="1065"/>
      <c r="G102" s="1065"/>
      <c r="H102" s="1066"/>
      <c r="I102" s="72"/>
      <c r="J102" s="71"/>
      <c r="K102" s="1067"/>
      <c r="L102" s="1068"/>
      <c r="M102" s="1068"/>
      <c r="N102" s="1068"/>
      <c r="O102" s="1068"/>
      <c r="P102" s="1068"/>
      <c r="Q102" s="1068"/>
      <c r="R102" s="1068"/>
      <c r="S102" s="1068"/>
      <c r="T102" s="1069"/>
      <c r="U102" s="72"/>
      <c r="V102" s="71"/>
      <c r="W102" s="63"/>
      <c r="X102" s="72"/>
      <c r="Y102" s="71"/>
      <c r="Z102" s="1067"/>
      <c r="AA102" s="1068"/>
      <c r="AB102" s="1068"/>
      <c r="AC102" s="1069"/>
      <c r="AD102" s="72"/>
      <c r="AE102" s="317"/>
      <c r="AF102" s="1059"/>
      <c r="AG102" s="1060"/>
      <c r="AH102" s="1060"/>
      <c r="AI102" s="1060"/>
      <c r="AJ102" s="1060"/>
      <c r="AK102" s="1060"/>
      <c r="AL102" s="1060"/>
      <c r="AM102" s="1060"/>
      <c r="AN102" s="1060"/>
      <c r="AO102" s="1061"/>
      <c r="AP102" s="320"/>
      <c r="AQ102" s="1055"/>
      <c r="AR102" s="1055"/>
      <c r="AS102" s="1055"/>
      <c r="AT102" s="1055"/>
      <c r="AU102" s="1055"/>
      <c r="AV102" s="1055"/>
      <c r="AW102" s="1055"/>
      <c r="AX102" s="1055"/>
      <c r="AY102" s="1055"/>
      <c r="AZ102" s="1055"/>
      <c r="BA102" s="1055"/>
      <c r="BB102" s="1055"/>
      <c r="BC102" s="1055"/>
      <c r="BD102" s="1055"/>
      <c r="BE102" s="1055"/>
      <c r="BF102" s="1055"/>
      <c r="BG102" s="1055"/>
      <c r="BH102" s="1055"/>
      <c r="BI102" s="1055"/>
      <c r="BJ102" s="1056"/>
      <c r="BK102" s="73"/>
      <c r="BL102" s="62"/>
      <c r="BM102" s="74"/>
      <c r="BN102" s="73"/>
      <c r="BO102" s="62"/>
      <c r="BP102" s="75"/>
      <c r="BQ102" s="137"/>
      <c r="BR102" s="84"/>
    </row>
    <row r="103" spans="1:70" ht="11.1" customHeight="1">
      <c r="A103" s="8"/>
      <c r="B103" s="131"/>
      <c r="C103" s="360"/>
      <c r="D103" s="76"/>
      <c r="E103" s="77"/>
      <c r="F103" s="77"/>
      <c r="G103" s="77"/>
      <c r="H103" s="77"/>
      <c r="I103" s="78"/>
      <c r="J103" s="76"/>
      <c r="K103" s="77"/>
      <c r="L103" s="77"/>
      <c r="M103" s="77"/>
      <c r="N103" s="77"/>
      <c r="O103" s="77"/>
      <c r="P103" s="77"/>
      <c r="Q103" s="77"/>
      <c r="R103" s="77"/>
      <c r="S103" s="77"/>
      <c r="T103" s="77"/>
      <c r="U103" s="78"/>
      <c r="V103" s="76"/>
      <c r="W103" s="77"/>
      <c r="X103" s="78"/>
      <c r="Y103" s="76"/>
      <c r="Z103" s="77"/>
      <c r="AA103" s="77"/>
      <c r="AB103" s="77"/>
      <c r="AC103" s="77"/>
      <c r="AD103" s="78"/>
      <c r="AE103" s="318"/>
      <c r="AF103" s="1062"/>
      <c r="AG103" s="1062"/>
      <c r="AH103" s="1062"/>
      <c r="AI103" s="1062"/>
      <c r="AJ103" s="1062"/>
      <c r="AK103" s="1062"/>
      <c r="AL103" s="1062"/>
      <c r="AM103" s="1062"/>
      <c r="AN103" s="1062"/>
      <c r="AO103" s="1062"/>
      <c r="AP103" s="321"/>
      <c r="AQ103" s="1057"/>
      <c r="AR103" s="1057"/>
      <c r="AS103" s="1057"/>
      <c r="AT103" s="1057"/>
      <c r="AU103" s="1057"/>
      <c r="AV103" s="1057"/>
      <c r="AW103" s="1057"/>
      <c r="AX103" s="1057"/>
      <c r="AY103" s="1057"/>
      <c r="AZ103" s="1057"/>
      <c r="BA103" s="1057"/>
      <c r="BB103" s="1057"/>
      <c r="BC103" s="1057"/>
      <c r="BD103" s="1057"/>
      <c r="BE103" s="1057"/>
      <c r="BF103" s="1057"/>
      <c r="BG103" s="1057"/>
      <c r="BH103" s="1057"/>
      <c r="BI103" s="1057"/>
      <c r="BJ103" s="1058"/>
      <c r="BK103" s="79"/>
      <c r="BL103" s="80"/>
      <c r="BM103" s="80"/>
      <c r="BN103" s="79"/>
      <c r="BO103" s="80"/>
      <c r="BP103" s="81"/>
      <c r="BQ103" s="137"/>
      <c r="BR103" s="84"/>
    </row>
    <row r="104" spans="1:70" ht="11.1" customHeight="1">
      <c r="A104" s="8"/>
      <c r="B104" s="131"/>
      <c r="C104" s="361"/>
      <c r="D104" s="64"/>
      <c r="E104" s="65"/>
      <c r="F104" s="65"/>
      <c r="G104" s="65"/>
      <c r="H104" s="65"/>
      <c r="I104" s="66"/>
      <c r="J104" s="67"/>
      <c r="K104" s="65"/>
      <c r="L104" s="65"/>
      <c r="M104" s="65"/>
      <c r="N104" s="65"/>
      <c r="O104" s="65"/>
      <c r="P104" s="65"/>
      <c r="Q104" s="65"/>
      <c r="R104" s="65"/>
      <c r="S104" s="65"/>
      <c r="T104" s="65"/>
      <c r="U104" s="66"/>
      <c r="V104" s="67"/>
      <c r="W104" s="65"/>
      <c r="X104" s="66"/>
      <c r="Y104" s="67"/>
      <c r="Z104" s="65"/>
      <c r="AA104" s="65"/>
      <c r="AB104" s="65"/>
      <c r="AC104" s="65"/>
      <c r="AD104" s="66"/>
      <c r="AE104" s="316"/>
      <c r="AF104" s="1063"/>
      <c r="AG104" s="1063"/>
      <c r="AH104" s="1063"/>
      <c r="AI104" s="1063"/>
      <c r="AJ104" s="1063"/>
      <c r="AK104" s="1063"/>
      <c r="AL104" s="1063"/>
      <c r="AM104" s="1063"/>
      <c r="AN104" s="1063"/>
      <c r="AO104" s="1063"/>
      <c r="AP104" s="319"/>
      <c r="AQ104" s="1053" t="str">
        <f ca="1">IF(AF105=data!$I$2,"",
IF(
IFERROR(SEARCH(AF105,AQ104),0)=0,
IF(LEN(AF105)&gt;0,
       AQ104&amp;IF(LEN(AQ104)&gt;0,", ","")&amp;AF105,
       ""),
AQ104
))</f>
        <v/>
      </c>
      <c r="AR104" s="1053"/>
      <c r="AS104" s="1053"/>
      <c r="AT104" s="1053"/>
      <c r="AU104" s="1053"/>
      <c r="AV104" s="1053"/>
      <c r="AW104" s="1053"/>
      <c r="AX104" s="1053"/>
      <c r="AY104" s="1053"/>
      <c r="AZ104" s="1053"/>
      <c r="BA104" s="1053"/>
      <c r="BB104" s="1053"/>
      <c r="BC104" s="1053"/>
      <c r="BD104" s="1053"/>
      <c r="BE104" s="1053"/>
      <c r="BF104" s="1053"/>
      <c r="BG104" s="1053"/>
      <c r="BH104" s="1053"/>
      <c r="BI104" s="1053"/>
      <c r="BJ104" s="1054"/>
      <c r="BK104" s="68"/>
      <c r="BL104" s="69"/>
      <c r="BM104" s="69"/>
      <c r="BN104" s="68"/>
      <c r="BO104" s="69"/>
      <c r="BP104" s="70"/>
      <c r="BQ104" s="137"/>
      <c r="BR104" s="84"/>
    </row>
    <row r="105" spans="1:70" ht="11.1" customHeight="1">
      <c r="A105" s="8"/>
      <c r="B105" s="131"/>
      <c r="C105" s="359">
        <v>32</v>
      </c>
      <c r="D105" s="71"/>
      <c r="E105" s="1064"/>
      <c r="F105" s="1065"/>
      <c r="G105" s="1065"/>
      <c r="H105" s="1066"/>
      <c r="I105" s="72"/>
      <c r="J105" s="71"/>
      <c r="K105" s="1067"/>
      <c r="L105" s="1068"/>
      <c r="M105" s="1068"/>
      <c r="N105" s="1068"/>
      <c r="O105" s="1068"/>
      <c r="P105" s="1068"/>
      <c r="Q105" s="1068"/>
      <c r="R105" s="1068"/>
      <c r="S105" s="1068"/>
      <c r="T105" s="1069"/>
      <c r="U105" s="72"/>
      <c r="V105" s="71"/>
      <c r="W105" s="63"/>
      <c r="X105" s="72"/>
      <c r="Y105" s="71"/>
      <c r="Z105" s="1067"/>
      <c r="AA105" s="1068"/>
      <c r="AB105" s="1068"/>
      <c r="AC105" s="1069"/>
      <c r="AD105" s="72"/>
      <c r="AE105" s="317"/>
      <c r="AF105" s="1059"/>
      <c r="AG105" s="1060"/>
      <c r="AH105" s="1060"/>
      <c r="AI105" s="1060"/>
      <c r="AJ105" s="1060"/>
      <c r="AK105" s="1060"/>
      <c r="AL105" s="1060"/>
      <c r="AM105" s="1060"/>
      <c r="AN105" s="1060"/>
      <c r="AO105" s="1061"/>
      <c r="AP105" s="320"/>
      <c r="AQ105" s="1055"/>
      <c r="AR105" s="1055"/>
      <c r="AS105" s="1055"/>
      <c r="AT105" s="1055"/>
      <c r="AU105" s="1055"/>
      <c r="AV105" s="1055"/>
      <c r="AW105" s="1055"/>
      <c r="AX105" s="1055"/>
      <c r="AY105" s="1055"/>
      <c r="AZ105" s="1055"/>
      <c r="BA105" s="1055"/>
      <c r="BB105" s="1055"/>
      <c r="BC105" s="1055"/>
      <c r="BD105" s="1055"/>
      <c r="BE105" s="1055"/>
      <c r="BF105" s="1055"/>
      <c r="BG105" s="1055"/>
      <c r="BH105" s="1055"/>
      <c r="BI105" s="1055"/>
      <c r="BJ105" s="1056"/>
      <c r="BK105" s="73"/>
      <c r="BL105" s="62"/>
      <c r="BM105" s="74"/>
      <c r="BN105" s="73"/>
      <c r="BO105" s="62"/>
      <c r="BP105" s="75"/>
      <c r="BQ105" s="137"/>
      <c r="BR105" s="84"/>
    </row>
    <row r="106" spans="1:70" ht="11.1" customHeight="1">
      <c r="A106" s="8"/>
      <c r="B106" s="131"/>
      <c r="C106" s="360"/>
      <c r="D106" s="76"/>
      <c r="E106" s="77"/>
      <c r="F106" s="77"/>
      <c r="G106" s="77"/>
      <c r="H106" s="77"/>
      <c r="I106" s="78"/>
      <c r="J106" s="76"/>
      <c r="K106" s="77"/>
      <c r="L106" s="77"/>
      <c r="M106" s="77"/>
      <c r="N106" s="77"/>
      <c r="O106" s="77"/>
      <c r="P106" s="77"/>
      <c r="Q106" s="77"/>
      <c r="R106" s="77"/>
      <c r="S106" s="77"/>
      <c r="T106" s="77"/>
      <c r="U106" s="78"/>
      <c r="V106" s="76"/>
      <c r="W106" s="77"/>
      <c r="X106" s="78"/>
      <c r="Y106" s="76"/>
      <c r="Z106" s="77"/>
      <c r="AA106" s="77"/>
      <c r="AB106" s="77"/>
      <c r="AC106" s="77"/>
      <c r="AD106" s="78"/>
      <c r="AE106" s="318"/>
      <c r="AF106" s="1062"/>
      <c r="AG106" s="1062"/>
      <c r="AH106" s="1062"/>
      <c r="AI106" s="1062"/>
      <c r="AJ106" s="1062"/>
      <c r="AK106" s="1062"/>
      <c r="AL106" s="1062"/>
      <c r="AM106" s="1062"/>
      <c r="AN106" s="1062"/>
      <c r="AO106" s="1062"/>
      <c r="AP106" s="321"/>
      <c r="AQ106" s="1057"/>
      <c r="AR106" s="1057"/>
      <c r="AS106" s="1057"/>
      <c r="AT106" s="1057"/>
      <c r="AU106" s="1057"/>
      <c r="AV106" s="1057"/>
      <c r="AW106" s="1057"/>
      <c r="AX106" s="1057"/>
      <c r="AY106" s="1057"/>
      <c r="AZ106" s="1057"/>
      <c r="BA106" s="1057"/>
      <c r="BB106" s="1057"/>
      <c r="BC106" s="1057"/>
      <c r="BD106" s="1057"/>
      <c r="BE106" s="1057"/>
      <c r="BF106" s="1057"/>
      <c r="BG106" s="1057"/>
      <c r="BH106" s="1057"/>
      <c r="BI106" s="1057"/>
      <c r="BJ106" s="1058"/>
      <c r="BK106" s="79"/>
      <c r="BL106" s="80"/>
      <c r="BM106" s="80"/>
      <c r="BN106" s="79"/>
      <c r="BO106" s="80"/>
      <c r="BP106" s="81"/>
      <c r="BQ106" s="137"/>
      <c r="BR106" s="84"/>
    </row>
    <row r="107" spans="1:70" ht="11.1" customHeight="1">
      <c r="A107" s="8"/>
      <c r="B107" s="131"/>
      <c r="C107" s="361"/>
      <c r="D107" s="64"/>
      <c r="E107" s="65"/>
      <c r="F107" s="65"/>
      <c r="G107" s="65"/>
      <c r="H107" s="65"/>
      <c r="I107" s="66"/>
      <c r="J107" s="67"/>
      <c r="K107" s="65"/>
      <c r="L107" s="65"/>
      <c r="M107" s="65"/>
      <c r="N107" s="65"/>
      <c r="O107" s="65"/>
      <c r="P107" s="65"/>
      <c r="Q107" s="65"/>
      <c r="R107" s="65"/>
      <c r="S107" s="65"/>
      <c r="T107" s="65"/>
      <c r="U107" s="66"/>
      <c r="V107" s="67"/>
      <c r="W107" s="65"/>
      <c r="X107" s="66"/>
      <c r="Y107" s="67"/>
      <c r="Z107" s="65"/>
      <c r="AA107" s="65"/>
      <c r="AB107" s="65"/>
      <c r="AC107" s="65"/>
      <c r="AD107" s="66"/>
      <c r="AE107" s="316"/>
      <c r="AF107" s="1063"/>
      <c r="AG107" s="1063"/>
      <c r="AH107" s="1063"/>
      <c r="AI107" s="1063"/>
      <c r="AJ107" s="1063"/>
      <c r="AK107" s="1063"/>
      <c r="AL107" s="1063"/>
      <c r="AM107" s="1063"/>
      <c r="AN107" s="1063"/>
      <c r="AO107" s="1063"/>
      <c r="AP107" s="319"/>
      <c r="AQ107" s="1053" t="str">
        <f ca="1">IF(AF108=data!$I$2,"",
IF(
IFERROR(SEARCH(AF108,AQ107),0)=0,
IF(LEN(AF108)&gt;0,
       AQ107&amp;IF(LEN(AQ107)&gt;0,", ","")&amp;AF108,
       ""),
AQ107
))</f>
        <v/>
      </c>
      <c r="AR107" s="1053"/>
      <c r="AS107" s="1053"/>
      <c r="AT107" s="1053"/>
      <c r="AU107" s="1053"/>
      <c r="AV107" s="1053"/>
      <c r="AW107" s="1053"/>
      <c r="AX107" s="1053"/>
      <c r="AY107" s="1053"/>
      <c r="AZ107" s="1053"/>
      <c r="BA107" s="1053"/>
      <c r="BB107" s="1053"/>
      <c r="BC107" s="1053"/>
      <c r="BD107" s="1053"/>
      <c r="BE107" s="1053"/>
      <c r="BF107" s="1053"/>
      <c r="BG107" s="1053"/>
      <c r="BH107" s="1053"/>
      <c r="BI107" s="1053"/>
      <c r="BJ107" s="1054"/>
      <c r="BK107" s="68"/>
      <c r="BL107" s="69"/>
      <c r="BM107" s="69"/>
      <c r="BN107" s="68"/>
      <c r="BO107" s="69"/>
      <c r="BP107" s="70"/>
      <c r="BQ107" s="137"/>
      <c r="BR107" s="84"/>
    </row>
    <row r="108" spans="1:70" ht="11.1" customHeight="1">
      <c r="A108" s="8"/>
      <c r="B108" s="131"/>
      <c r="C108" s="359">
        <v>33</v>
      </c>
      <c r="D108" s="71"/>
      <c r="E108" s="1064"/>
      <c r="F108" s="1065"/>
      <c r="G108" s="1065"/>
      <c r="H108" s="1066"/>
      <c r="I108" s="72"/>
      <c r="J108" s="71"/>
      <c r="K108" s="1067"/>
      <c r="L108" s="1068"/>
      <c r="M108" s="1068"/>
      <c r="N108" s="1068"/>
      <c r="O108" s="1068"/>
      <c r="P108" s="1068"/>
      <c r="Q108" s="1068"/>
      <c r="R108" s="1068"/>
      <c r="S108" s="1068"/>
      <c r="T108" s="1069"/>
      <c r="U108" s="72"/>
      <c r="V108" s="71"/>
      <c r="W108" s="63"/>
      <c r="X108" s="72"/>
      <c r="Y108" s="71"/>
      <c r="Z108" s="1067"/>
      <c r="AA108" s="1068"/>
      <c r="AB108" s="1068"/>
      <c r="AC108" s="1069"/>
      <c r="AD108" s="72"/>
      <c r="AE108" s="317"/>
      <c r="AF108" s="1059"/>
      <c r="AG108" s="1060"/>
      <c r="AH108" s="1060"/>
      <c r="AI108" s="1060"/>
      <c r="AJ108" s="1060"/>
      <c r="AK108" s="1060"/>
      <c r="AL108" s="1060"/>
      <c r="AM108" s="1060"/>
      <c r="AN108" s="1060"/>
      <c r="AO108" s="1061"/>
      <c r="AP108" s="320"/>
      <c r="AQ108" s="1055"/>
      <c r="AR108" s="1055"/>
      <c r="AS108" s="1055"/>
      <c r="AT108" s="1055"/>
      <c r="AU108" s="1055"/>
      <c r="AV108" s="1055"/>
      <c r="AW108" s="1055"/>
      <c r="AX108" s="1055"/>
      <c r="AY108" s="1055"/>
      <c r="AZ108" s="1055"/>
      <c r="BA108" s="1055"/>
      <c r="BB108" s="1055"/>
      <c r="BC108" s="1055"/>
      <c r="BD108" s="1055"/>
      <c r="BE108" s="1055"/>
      <c r="BF108" s="1055"/>
      <c r="BG108" s="1055"/>
      <c r="BH108" s="1055"/>
      <c r="BI108" s="1055"/>
      <c r="BJ108" s="1056"/>
      <c r="BK108" s="73"/>
      <c r="BL108" s="62"/>
      <c r="BM108" s="74"/>
      <c r="BN108" s="73"/>
      <c r="BO108" s="62"/>
      <c r="BP108" s="75"/>
      <c r="BQ108" s="137"/>
      <c r="BR108" s="84"/>
    </row>
    <row r="109" spans="1:70" ht="11.1" customHeight="1">
      <c r="A109" s="8"/>
      <c r="B109" s="131"/>
      <c r="C109" s="360"/>
      <c r="D109" s="76"/>
      <c r="E109" s="77"/>
      <c r="F109" s="77"/>
      <c r="G109" s="77"/>
      <c r="H109" s="77"/>
      <c r="I109" s="78"/>
      <c r="J109" s="76"/>
      <c r="K109" s="77"/>
      <c r="L109" s="77"/>
      <c r="M109" s="77"/>
      <c r="N109" s="77"/>
      <c r="O109" s="77"/>
      <c r="P109" s="77"/>
      <c r="Q109" s="77"/>
      <c r="R109" s="77"/>
      <c r="S109" s="77"/>
      <c r="T109" s="77"/>
      <c r="U109" s="78"/>
      <c r="V109" s="76"/>
      <c r="W109" s="77"/>
      <c r="X109" s="78"/>
      <c r="Y109" s="76"/>
      <c r="Z109" s="77"/>
      <c r="AA109" s="77"/>
      <c r="AB109" s="77"/>
      <c r="AC109" s="77"/>
      <c r="AD109" s="78"/>
      <c r="AE109" s="318"/>
      <c r="AF109" s="1062"/>
      <c r="AG109" s="1062"/>
      <c r="AH109" s="1062"/>
      <c r="AI109" s="1062"/>
      <c r="AJ109" s="1062"/>
      <c r="AK109" s="1062"/>
      <c r="AL109" s="1062"/>
      <c r="AM109" s="1062"/>
      <c r="AN109" s="1062"/>
      <c r="AO109" s="1062"/>
      <c r="AP109" s="321"/>
      <c r="AQ109" s="1057"/>
      <c r="AR109" s="1057"/>
      <c r="AS109" s="1057"/>
      <c r="AT109" s="1057"/>
      <c r="AU109" s="1057"/>
      <c r="AV109" s="1057"/>
      <c r="AW109" s="1057"/>
      <c r="AX109" s="1057"/>
      <c r="AY109" s="1057"/>
      <c r="AZ109" s="1057"/>
      <c r="BA109" s="1057"/>
      <c r="BB109" s="1057"/>
      <c r="BC109" s="1057"/>
      <c r="BD109" s="1057"/>
      <c r="BE109" s="1057"/>
      <c r="BF109" s="1057"/>
      <c r="BG109" s="1057"/>
      <c r="BH109" s="1057"/>
      <c r="BI109" s="1057"/>
      <c r="BJ109" s="1058"/>
      <c r="BK109" s="79"/>
      <c r="BL109" s="80"/>
      <c r="BM109" s="80"/>
      <c r="BN109" s="79"/>
      <c r="BO109" s="80"/>
      <c r="BP109" s="81"/>
      <c r="BQ109" s="137"/>
      <c r="BR109" s="84"/>
    </row>
    <row r="110" spans="1:70" ht="11.1" customHeight="1">
      <c r="A110" s="8"/>
      <c r="B110" s="131"/>
      <c r="C110" s="361"/>
      <c r="D110" s="64"/>
      <c r="E110" s="65"/>
      <c r="F110" s="65"/>
      <c r="G110" s="65"/>
      <c r="H110" s="65"/>
      <c r="I110" s="66"/>
      <c r="J110" s="67"/>
      <c r="K110" s="65"/>
      <c r="L110" s="65"/>
      <c r="M110" s="65"/>
      <c r="N110" s="65"/>
      <c r="O110" s="65"/>
      <c r="P110" s="65"/>
      <c r="Q110" s="65"/>
      <c r="R110" s="65"/>
      <c r="S110" s="65"/>
      <c r="T110" s="65"/>
      <c r="U110" s="66"/>
      <c r="V110" s="67"/>
      <c r="W110" s="65"/>
      <c r="X110" s="66"/>
      <c r="Y110" s="67"/>
      <c r="Z110" s="65"/>
      <c r="AA110" s="65"/>
      <c r="AB110" s="65"/>
      <c r="AC110" s="65"/>
      <c r="AD110" s="66"/>
      <c r="AE110" s="316"/>
      <c r="AF110" s="1063"/>
      <c r="AG110" s="1063"/>
      <c r="AH110" s="1063"/>
      <c r="AI110" s="1063"/>
      <c r="AJ110" s="1063"/>
      <c r="AK110" s="1063"/>
      <c r="AL110" s="1063"/>
      <c r="AM110" s="1063"/>
      <c r="AN110" s="1063"/>
      <c r="AO110" s="1063"/>
      <c r="AP110" s="319"/>
      <c r="AQ110" s="1053" t="str">
        <f ca="1">IF(AF111=data!$I$2,"",
IF(
IFERROR(SEARCH(AF111,AQ110),0)=0,
IF(LEN(AF111)&gt;0,
       AQ110&amp;IF(LEN(AQ110)&gt;0,", ","")&amp;AF111,
       ""),
AQ110
))</f>
        <v/>
      </c>
      <c r="AR110" s="1053"/>
      <c r="AS110" s="1053"/>
      <c r="AT110" s="1053"/>
      <c r="AU110" s="1053"/>
      <c r="AV110" s="1053"/>
      <c r="AW110" s="1053"/>
      <c r="AX110" s="1053"/>
      <c r="AY110" s="1053"/>
      <c r="AZ110" s="1053"/>
      <c r="BA110" s="1053"/>
      <c r="BB110" s="1053"/>
      <c r="BC110" s="1053"/>
      <c r="BD110" s="1053"/>
      <c r="BE110" s="1053"/>
      <c r="BF110" s="1053"/>
      <c r="BG110" s="1053"/>
      <c r="BH110" s="1053"/>
      <c r="BI110" s="1053"/>
      <c r="BJ110" s="1054"/>
      <c r="BK110" s="68"/>
      <c r="BL110" s="69"/>
      <c r="BM110" s="69"/>
      <c r="BN110" s="68"/>
      <c r="BO110" s="69"/>
      <c r="BP110" s="70"/>
      <c r="BQ110" s="137"/>
      <c r="BR110" s="84"/>
    </row>
    <row r="111" spans="1:70" ht="11.1" customHeight="1">
      <c r="A111" s="8"/>
      <c r="B111" s="131"/>
      <c r="C111" s="359">
        <v>34</v>
      </c>
      <c r="D111" s="71"/>
      <c r="E111" s="1064"/>
      <c r="F111" s="1065"/>
      <c r="G111" s="1065"/>
      <c r="H111" s="1066"/>
      <c r="I111" s="72"/>
      <c r="J111" s="71"/>
      <c r="K111" s="1067"/>
      <c r="L111" s="1068"/>
      <c r="M111" s="1068"/>
      <c r="N111" s="1068"/>
      <c r="O111" s="1068"/>
      <c r="P111" s="1068"/>
      <c r="Q111" s="1068"/>
      <c r="R111" s="1068"/>
      <c r="S111" s="1068"/>
      <c r="T111" s="1069"/>
      <c r="U111" s="72"/>
      <c r="V111" s="71"/>
      <c r="W111" s="63"/>
      <c r="X111" s="72"/>
      <c r="Y111" s="71"/>
      <c r="Z111" s="1067"/>
      <c r="AA111" s="1068"/>
      <c r="AB111" s="1068"/>
      <c r="AC111" s="1069"/>
      <c r="AD111" s="72"/>
      <c r="AE111" s="317"/>
      <c r="AF111" s="1059"/>
      <c r="AG111" s="1060"/>
      <c r="AH111" s="1060"/>
      <c r="AI111" s="1060"/>
      <c r="AJ111" s="1060"/>
      <c r="AK111" s="1060"/>
      <c r="AL111" s="1060"/>
      <c r="AM111" s="1060"/>
      <c r="AN111" s="1060"/>
      <c r="AO111" s="1061"/>
      <c r="AP111" s="320"/>
      <c r="AQ111" s="1055"/>
      <c r="AR111" s="1055"/>
      <c r="AS111" s="1055"/>
      <c r="AT111" s="1055"/>
      <c r="AU111" s="1055"/>
      <c r="AV111" s="1055"/>
      <c r="AW111" s="1055"/>
      <c r="AX111" s="1055"/>
      <c r="AY111" s="1055"/>
      <c r="AZ111" s="1055"/>
      <c r="BA111" s="1055"/>
      <c r="BB111" s="1055"/>
      <c r="BC111" s="1055"/>
      <c r="BD111" s="1055"/>
      <c r="BE111" s="1055"/>
      <c r="BF111" s="1055"/>
      <c r="BG111" s="1055"/>
      <c r="BH111" s="1055"/>
      <c r="BI111" s="1055"/>
      <c r="BJ111" s="1056"/>
      <c r="BK111" s="73"/>
      <c r="BL111" s="62"/>
      <c r="BM111" s="74"/>
      <c r="BN111" s="73"/>
      <c r="BO111" s="62"/>
      <c r="BP111" s="75"/>
      <c r="BQ111" s="137"/>
      <c r="BR111" s="84"/>
    </row>
    <row r="112" spans="1:70" ht="11.1" customHeight="1">
      <c r="A112" s="8"/>
      <c r="B112" s="131"/>
      <c r="C112" s="360"/>
      <c r="D112" s="76"/>
      <c r="E112" s="77"/>
      <c r="F112" s="77"/>
      <c r="G112" s="77"/>
      <c r="H112" s="77"/>
      <c r="I112" s="78"/>
      <c r="J112" s="76"/>
      <c r="K112" s="77"/>
      <c r="L112" s="77"/>
      <c r="M112" s="77"/>
      <c r="N112" s="77"/>
      <c r="O112" s="77"/>
      <c r="P112" s="77"/>
      <c r="Q112" s="77"/>
      <c r="R112" s="77"/>
      <c r="S112" s="77"/>
      <c r="T112" s="77"/>
      <c r="U112" s="78"/>
      <c r="V112" s="76"/>
      <c r="W112" s="77"/>
      <c r="X112" s="78"/>
      <c r="Y112" s="76"/>
      <c r="Z112" s="77"/>
      <c r="AA112" s="77"/>
      <c r="AB112" s="77"/>
      <c r="AC112" s="77"/>
      <c r="AD112" s="78"/>
      <c r="AE112" s="318"/>
      <c r="AF112" s="1062"/>
      <c r="AG112" s="1062"/>
      <c r="AH112" s="1062"/>
      <c r="AI112" s="1062"/>
      <c r="AJ112" s="1062"/>
      <c r="AK112" s="1062"/>
      <c r="AL112" s="1062"/>
      <c r="AM112" s="1062"/>
      <c r="AN112" s="1062"/>
      <c r="AO112" s="1062"/>
      <c r="AP112" s="321"/>
      <c r="AQ112" s="1057"/>
      <c r="AR112" s="1057"/>
      <c r="AS112" s="1057"/>
      <c r="AT112" s="1057"/>
      <c r="AU112" s="1057"/>
      <c r="AV112" s="1057"/>
      <c r="AW112" s="1057"/>
      <c r="AX112" s="1057"/>
      <c r="AY112" s="1057"/>
      <c r="AZ112" s="1057"/>
      <c r="BA112" s="1057"/>
      <c r="BB112" s="1057"/>
      <c r="BC112" s="1057"/>
      <c r="BD112" s="1057"/>
      <c r="BE112" s="1057"/>
      <c r="BF112" s="1057"/>
      <c r="BG112" s="1057"/>
      <c r="BH112" s="1057"/>
      <c r="BI112" s="1057"/>
      <c r="BJ112" s="1058"/>
      <c r="BK112" s="79"/>
      <c r="BL112" s="80"/>
      <c r="BM112" s="80"/>
      <c r="BN112" s="79"/>
      <c r="BO112" s="80"/>
      <c r="BP112" s="81"/>
      <c r="BQ112" s="137"/>
      <c r="BR112" s="84"/>
    </row>
    <row r="113" spans="1:70" ht="11.1" customHeight="1">
      <c r="A113" s="8"/>
      <c r="B113" s="131"/>
      <c r="C113" s="361"/>
      <c r="D113" s="64"/>
      <c r="E113" s="65"/>
      <c r="F113" s="65"/>
      <c r="G113" s="65"/>
      <c r="H113" s="65"/>
      <c r="I113" s="66"/>
      <c r="J113" s="67"/>
      <c r="K113" s="65"/>
      <c r="L113" s="65"/>
      <c r="M113" s="65"/>
      <c r="N113" s="65"/>
      <c r="O113" s="65"/>
      <c r="P113" s="65"/>
      <c r="Q113" s="65"/>
      <c r="R113" s="65"/>
      <c r="S113" s="65"/>
      <c r="T113" s="65"/>
      <c r="U113" s="66"/>
      <c r="V113" s="67"/>
      <c r="W113" s="65"/>
      <c r="X113" s="66"/>
      <c r="Y113" s="67"/>
      <c r="Z113" s="65"/>
      <c r="AA113" s="65"/>
      <c r="AB113" s="65"/>
      <c r="AC113" s="65"/>
      <c r="AD113" s="66"/>
      <c r="AE113" s="316"/>
      <c r="AF113" s="1063"/>
      <c r="AG113" s="1063"/>
      <c r="AH113" s="1063"/>
      <c r="AI113" s="1063"/>
      <c r="AJ113" s="1063"/>
      <c r="AK113" s="1063"/>
      <c r="AL113" s="1063"/>
      <c r="AM113" s="1063"/>
      <c r="AN113" s="1063"/>
      <c r="AO113" s="1063"/>
      <c r="AP113" s="319"/>
      <c r="AQ113" s="1053" t="str">
        <f ca="1">IF(AF114=data!$I$2,"",
IF(
IFERROR(SEARCH(AF114,AQ113),0)=0,
IF(LEN(AF114)&gt;0,
       AQ113&amp;IF(LEN(AQ113)&gt;0,", ","")&amp;AF114,
       ""),
AQ113
))</f>
        <v/>
      </c>
      <c r="AR113" s="1053"/>
      <c r="AS113" s="1053"/>
      <c r="AT113" s="1053"/>
      <c r="AU113" s="1053"/>
      <c r="AV113" s="1053"/>
      <c r="AW113" s="1053"/>
      <c r="AX113" s="1053"/>
      <c r="AY113" s="1053"/>
      <c r="AZ113" s="1053"/>
      <c r="BA113" s="1053"/>
      <c r="BB113" s="1053"/>
      <c r="BC113" s="1053"/>
      <c r="BD113" s="1053"/>
      <c r="BE113" s="1053"/>
      <c r="BF113" s="1053"/>
      <c r="BG113" s="1053"/>
      <c r="BH113" s="1053"/>
      <c r="BI113" s="1053"/>
      <c r="BJ113" s="1054"/>
      <c r="BK113" s="68"/>
      <c r="BL113" s="69"/>
      <c r="BM113" s="69"/>
      <c r="BN113" s="68"/>
      <c r="BO113" s="69"/>
      <c r="BP113" s="70"/>
      <c r="BQ113" s="137"/>
      <c r="BR113" s="84"/>
    </row>
    <row r="114" spans="1:70" ht="11.1" customHeight="1">
      <c r="A114" s="8"/>
      <c r="B114" s="131"/>
      <c r="C114" s="359">
        <v>35</v>
      </c>
      <c r="D114" s="71"/>
      <c r="E114" s="1064"/>
      <c r="F114" s="1065"/>
      <c r="G114" s="1065"/>
      <c r="H114" s="1066"/>
      <c r="I114" s="72"/>
      <c r="J114" s="71"/>
      <c r="K114" s="1067"/>
      <c r="L114" s="1068"/>
      <c r="M114" s="1068"/>
      <c r="N114" s="1068"/>
      <c r="O114" s="1068"/>
      <c r="P114" s="1068"/>
      <c r="Q114" s="1068"/>
      <c r="R114" s="1068"/>
      <c r="S114" s="1068"/>
      <c r="T114" s="1069"/>
      <c r="U114" s="72"/>
      <c r="V114" s="71"/>
      <c r="W114" s="63"/>
      <c r="X114" s="72"/>
      <c r="Y114" s="71"/>
      <c r="Z114" s="1067"/>
      <c r="AA114" s="1068"/>
      <c r="AB114" s="1068"/>
      <c r="AC114" s="1069"/>
      <c r="AD114" s="72"/>
      <c r="AE114" s="317"/>
      <c r="AF114" s="1059"/>
      <c r="AG114" s="1060"/>
      <c r="AH114" s="1060"/>
      <c r="AI114" s="1060"/>
      <c r="AJ114" s="1060"/>
      <c r="AK114" s="1060"/>
      <c r="AL114" s="1060"/>
      <c r="AM114" s="1060"/>
      <c r="AN114" s="1060"/>
      <c r="AO114" s="1061"/>
      <c r="AP114" s="320"/>
      <c r="AQ114" s="1055"/>
      <c r="AR114" s="1055"/>
      <c r="AS114" s="1055"/>
      <c r="AT114" s="1055"/>
      <c r="AU114" s="1055"/>
      <c r="AV114" s="1055"/>
      <c r="AW114" s="1055"/>
      <c r="AX114" s="1055"/>
      <c r="AY114" s="1055"/>
      <c r="AZ114" s="1055"/>
      <c r="BA114" s="1055"/>
      <c r="BB114" s="1055"/>
      <c r="BC114" s="1055"/>
      <c r="BD114" s="1055"/>
      <c r="BE114" s="1055"/>
      <c r="BF114" s="1055"/>
      <c r="BG114" s="1055"/>
      <c r="BH114" s="1055"/>
      <c r="BI114" s="1055"/>
      <c r="BJ114" s="1056"/>
      <c r="BK114" s="73"/>
      <c r="BL114" s="62"/>
      <c r="BM114" s="74"/>
      <c r="BN114" s="73"/>
      <c r="BO114" s="62"/>
      <c r="BP114" s="75"/>
      <c r="BQ114" s="137"/>
      <c r="BR114" s="84"/>
    </row>
    <row r="115" spans="1:70" ht="11.1" customHeight="1">
      <c r="A115" s="8"/>
      <c r="B115" s="131"/>
      <c r="C115" s="360"/>
      <c r="D115" s="76"/>
      <c r="E115" s="77"/>
      <c r="F115" s="77"/>
      <c r="G115" s="77"/>
      <c r="H115" s="77"/>
      <c r="I115" s="78"/>
      <c r="J115" s="76"/>
      <c r="K115" s="77"/>
      <c r="L115" s="77"/>
      <c r="M115" s="77"/>
      <c r="N115" s="77"/>
      <c r="O115" s="77"/>
      <c r="P115" s="77"/>
      <c r="Q115" s="77"/>
      <c r="R115" s="77"/>
      <c r="S115" s="77"/>
      <c r="T115" s="77"/>
      <c r="U115" s="78"/>
      <c r="V115" s="76"/>
      <c r="W115" s="77"/>
      <c r="X115" s="78"/>
      <c r="Y115" s="76"/>
      <c r="Z115" s="77"/>
      <c r="AA115" s="77"/>
      <c r="AB115" s="77"/>
      <c r="AC115" s="77"/>
      <c r="AD115" s="78"/>
      <c r="AE115" s="318"/>
      <c r="AF115" s="1062"/>
      <c r="AG115" s="1062"/>
      <c r="AH115" s="1062"/>
      <c r="AI115" s="1062"/>
      <c r="AJ115" s="1062"/>
      <c r="AK115" s="1062"/>
      <c r="AL115" s="1062"/>
      <c r="AM115" s="1062"/>
      <c r="AN115" s="1062"/>
      <c r="AO115" s="1062"/>
      <c r="AP115" s="321"/>
      <c r="AQ115" s="1057"/>
      <c r="AR115" s="1057"/>
      <c r="AS115" s="1057"/>
      <c r="AT115" s="1057"/>
      <c r="AU115" s="1057"/>
      <c r="AV115" s="1057"/>
      <c r="AW115" s="1057"/>
      <c r="AX115" s="1057"/>
      <c r="AY115" s="1057"/>
      <c r="AZ115" s="1057"/>
      <c r="BA115" s="1057"/>
      <c r="BB115" s="1057"/>
      <c r="BC115" s="1057"/>
      <c r="BD115" s="1057"/>
      <c r="BE115" s="1057"/>
      <c r="BF115" s="1057"/>
      <c r="BG115" s="1057"/>
      <c r="BH115" s="1057"/>
      <c r="BI115" s="1057"/>
      <c r="BJ115" s="1058"/>
      <c r="BK115" s="79"/>
      <c r="BL115" s="80"/>
      <c r="BM115" s="80"/>
      <c r="BN115" s="79"/>
      <c r="BO115" s="80"/>
      <c r="BP115" s="81"/>
      <c r="BQ115" s="137"/>
      <c r="BR115" s="84"/>
    </row>
    <row r="116" spans="1:70" ht="11.1" customHeight="1">
      <c r="A116" s="8"/>
      <c r="B116" s="131"/>
      <c r="C116" s="361"/>
      <c r="D116" s="64"/>
      <c r="E116" s="65"/>
      <c r="F116" s="65"/>
      <c r="G116" s="65"/>
      <c r="H116" s="65"/>
      <c r="I116" s="66"/>
      <c r="J116" s="67"/>
      <c r="K116" s="65"/>
      <c r="L116" s="65"/>
      <c r="M116" s="65"/>
      <c r="N116" s="65"/>
      <c r="O116" s="65"/>
      <c r="P116" s="65"/>
      <c r="Q116" s="65"/>
      <c r="R116" s="65"/>
      <c r="S116" s="65"/>
      <c r="T116" s="65"/>
      <c r="U116" s="66"/>
      <c r="V116" s="67"/>
      <c r="W116" s="65"/>
      <c r="X116" s="66"/>
      <c r="Y116" s="67"/>
      <c r="Z116" s="65"/>
      <c r="AA116" s="65"/>
      <c r="AB116" s="65"/>
      <c r="AC116" s="65"/>
      <c r="AD116" s="66"/>
      <c r="AE116" s="316"/>
      <c r="AF116" s="1063"/>
      <c r="AG116" s="1063"/>
      <c r="AH116" s="1063"/>
      <c r="AI116" s="1063"/>
      <c r="AJ116" s="1063"/>
      <c r="AK116" s="1063"/>
      <c r="AL116" s="1063"/>
      <c r="AM116" s="1063"/>
      <c r="AN116" s="1063"/>
      <c r="AO116" s="1063"/>
      <c r="AP116" s="319"/>
      <c r="AQ116" s="1053" t="str">
        <f ca="1">IF(AF117=data!$I$2,"",
IF(
IFERROR(SEARCH(AF117,AQ116),0)=0,
IF(LEN(AF117)&gt;0,
       AQ116&amp;IF(LEN(AQ116)&gt;0,", ","")&amp;AF117,
       ""),
AQ116
))</f>
        <v/>
      </c>
      <c r="AR116" s="1053"/>
      <c r="AS116" s="1053"/>
      <c r="AT116" s="1053"/>
      <c r="AU116" s="1053"/>
      <c r="AV116" s="1053"/>
      <c r="AW116" s="1053"/>
      <c r="AX116" s="1053"/>
      <c r="AY116" s="1053"/>
      <c r="AZ116" s="1053"/>
      <c r="BA116" s="1053"/>
      <c r="BB116" s="1053"/>
      <c r="BC116" s="1053"/>
      <c r="BD116" s="1053"/>
      <c r="BE116" s="1053"/>
      <c r="BF116" s="1053"/>
      <c r="BG116" s="1053"/>
      <c r="BH116" s="1053"/>
      <c r="BI116" s="1053"/>
      <c r="BJ116" s="1054"/>
      <c r="BK116" s="68"/>
      <c r="BL116" s="69"/>
      <c r="BM116" s="69"/>
      <c r="BN116" s="68"/>
      <c r="BO116" s="69"/>
      <c r="BP116" s="70"/>
      <c r="BQ116" s="137"/>
      <c r="BR116" s="84"/>
    </row>
    <row r="117" spans="1:70" ht="11.1" customHeight="1">
      <c r="A117" s="8"/>
      <c r="B117" s="131"/>
      <c r="C117" s="359">
        <v>36</v>
      </c>
      <c r="D117" s="71"/>
      <c r="E117" s="1064"/>
      <c r="F117" s="1065"/>
      <c r="G117" s="1065"/>
      <c r="H117" s="1066"/>
      <c r="I117" s="72"/>
      <c r="J117" s="71"/>
      <c r="K117" s="1067"/>
      <c r="L117" s="1068"/>
      <c r="M117" s="1068"/>
      <c r="N117" s="1068"/>
      <c r="O117" s="1068"/>
      <c r="P117" s="1068"/>
      <c r="Q117" s="1068"/>
      <c r="R117" s="1068"/>
      <c r="S117" s="1068"/>
      <c r="T117" s="1069"/>
      <c r="U117" s="72"/>
      <c r="V117" s="71"/>
      <c r="W117" s="63"/>
      <c r="X117" s="72"/>
      <c r="Y117" s="71"/>
      <c r="Z117" s="1067"/>
      <c r="AA117" s="1068"/>
      <c r="AB117" s="1068"/>
      <c r="AC117" s="1069"/>
      <c r="AD117" s="72"/>
      <c r="AE117" s="317"/>
      <c r="AF117" s="1059"/>
      <c r="AG117" s="1060"/>
      <c r="AH117" s="1060"/>
      <c r="AI117" s="1060"/>
      <c r="AJ117" s="1060"/>
      <c r="AK117" s="1060"/>
      <c r="AL117" s="1060"/>
      <c r="AM117" s="1060"/>
      <c r="AN117" s="1060"/>
      <c r="AO117" s="1061"/>
      <c r="AP117" s="320"/>
      <c r="AQ117" s="1055"/>
      <c r="AR117" s="1055"/>
      <c r="AS117" s="1055"/>
      <c r="AT117" s="1055"/>
      <c r="AU117" s="1055"/>
      <c r="AV117" s="1055"/>
      <c r="AW117" s="1055"/>
      <c r="AX117" s="1055"/>
      <c r="AY117" s="1055"/>
      <c r="AZ117" s="1055"/>
      <c r="BA117" s="1055"/>
      <c r="BB117" s="1055"/>
      <c r="BC117" s="1055"/>
      <c r="BD117" s="1055"/>
      <c r="BE117" s="1055"/>
      <c r="BF117" s="1055"/>
      <c r="BG117" s="1055"/>
      <c r="BH117" s="1055"/>
      <c r="BI117" s="1055"/>
      <c r="BJ117" s="1056"/>
      <c r="BK117" s="73"/>
      <c r="BL117" s="62"/>
      <c r="BM117" s="74"/>
      <c r="BN117" s="73"/>
      <c r="BO117" s="62"/>
      <c r="BP117" s="75"/>
      <c r="BQ117" s="137"/>
      <c r="BR117" s="84"/>
    </row>
    <row r="118" spans="1:70" ht="11.1" customHeight="1">
      <c r="A118" s="8"/>
      <c r="B118" s="131"/>
      <c r="C118" s="360"/>
      <c r="D118" s="76"/>
      <c r="E118" s="77"/>
      <c r="F118" s="77"/>
      <c r="G118" s="77"/>
      <c r="H118" s="77"/>
      <c r="I118" s="78"/>
      <c r="J118" s="76"/>
      <c r="K118" s="77"/>
      <c r="L118" s="77"/>
      <c r="M118" s="77"/>
      <c r="N118" s="77"/>
      <c r="O118" s="77"/>
      <c r="P118" s="77"/>
      <c r="Q118" s="77"/>
      <c r="R118" s="77"/>
      <c r="S118" s="77"/>
      <c r="T118" s="77"/>
      <c r="U118" s="78"/>
      <c r="V118" s="76"/>
      <c r="W118" s="77"/>
      <c r="X118" s="78"/>
      <c r="Y118" s="76"/>
      <c r="Z118" s="77"/>
      <c r="AA118" s="77"/>
      <c r="AB118" s="77"/>
      <c r="AC118" s="77"/>
      <c r="AD118" s="78"/>
      <c r="AE118" s="318"/>
      <c r="AF118" s="1062"/>
      <c r="AG118" s="1062"/>
      <c r="AH118" s="1062"/>
      <c r="AI118" s="1062"/>
      <c r="AJ118" s="1062"/>
      <c r="AK118" s="1062"/>
      <c r="AL118" s="1062"/>
      <c r="AM118" s="1062"/>
      <c r="AN118" s="1062"/>
      <c r="AO118" s="1062"/>
      <c r="AP118" s="321"/>
      <c r="AQ118" s="1057"/>
      <c r="AR118" s="1057"/>
      <c r="AS118" s="1057"/>
      <c r="AT118" s="1057"/>
      <c r="AU118" s="1057"/>
      <c r="AV118" s="1057"/>
      <c r="AW118" s="1057"/>
      <c r="AX118" s="1057"/>
      <c r="AY118" s="1057"/>
      <c r="AZ118" s="1057"/>
      <c r="BA118" s="1057"/>
      <c r="BB118" s="1057"/>
      <c r="BC118" s="1057"/>
      <c r="BD118" s="1057"/>
      <c r="BE118" s="1057"/>
      <c r="BF118" s="1057"/>
      <c r="BG118" s="1057"/>
      <c r="BH118" s="1057"/>
      <c r="BI118" s="1057"/>
      <c r="BJ118" s="1058"/>
      <c r="BK118" s="79"/>
      <c r="BL118" s="80"/>
      <c r="BM118" s="80"/>
      <c r="BN118" s="79"/>
      <c r="BO118" s="80"/>
      <c r="BP118" s="81"/>
      <c r="BQ118" s="137"/>
      <c r="BR118" s="84"/>
    </row>
    <row r="119" spans="1:70" ht="11.1" customHeight="1">
      <c r="A119" s="8"/>
      <c r="B119" s="131"/>
      <c r="C119" s="361"/>
      <c r="D119" s="64"/>
      <c r="E119" s="65"/>
      <c r="F119" s="65"/>
      <c r="G119" s="65"/>
      <c r="H119" s="65"/>
      <c r="I119" s="66"/>
      <c r="J119" s="67"/>
      <c r="K119" s="65"/>
      <c r="L119" s="65"/>
      <c r="M119" s="65"/>
      <c r="N119" s="65"/>
      <c r="O119" s="65"/>
      <c r="P119" s="65"/>
      <c r="Q119" s="65"/>
      <c r="R119" s="65"/>
      <c r="S119" s="65"/>
      <c r="T119" s="65"/>
      <c r="U119" s="66"/>
      <c r="V119" s="67"/>
      <c r="W119" s="65"/>
      <c r="X119" s="66"/>
      <c r="Y119" s="67"/>
      <c r="Z119" s="65"/>
      <c r="AA119" s="65"/>
      <c r="AB119" s="65"/>
      <c r="AC119" s="65"/>
      <c r="AD119" s="66"/>
      <c r="AE119" s="316"/>
      <c r="AF119" s="1063"/>
      <c r="AG119" s="1063"/>
      <c r="AH119" s="1063"/>
      <c r="AI119" s="1063"/>
      <c r="AJ119" s="1063"/>
      <c r="AK119" s="1063"/>
      <c r="AL119" s="1063"/>
      <c r="AM119" s="1063"/>
      <c r="AN119" s="1063"/>
      <c r="AO119" s="1063"/>
      <c r="AP119" s="319"/>
      <c r="AQ119" s="1053" t="str">
        <f ca="1">IF(AF120=data!$I$2,"",
IF(
IFERROR(SEARCH(AF120,AQ119),0)=0,
IF(LEN(AF120)&gt;0,
       AQ119&amp;IF(LEN(AQ119)&gt;0,", ","")&amp;AF120,
       ""),
AQ119
))</f>
        <v/>
      </c>
      <c r="AR119" s="1053"/>
      <c r="AS119" s="1053"/>
      <c r="AT119" s="1053"/>
      <c r="AU119" s="1053"/>
      <c r="AV119" s="1053"/>
      <c r="AW119" s="1053"/>
      <c r="AX119" s="1053"/>
      <c r="AY119" s="1053"/>
      <c r="AZ119" s="1053"/>
      <c r="BA119" s="1053"/>
      <c r="BB119" s="1053"/>
      <c r="BC119" s="1053"/>
      <c r="BD119" s="1053"/>
      <c r="BE119" s="1053"/>
      <c r="BF119" s="1053"/>
      <c r="BG119" s="1053"/>
      <c r="BH119" s="1053"/>
      <c r="BI119" s="1053"/>
      <c r="BJ119" s="1054"/>
      <c r="BK119" s="68"/>
      <c r="BL119" s="69"/>
      <c r="BM119" s="69"/>
      <c r="BN119" s="68"/>
      <c r="BO119" s="69"/>
      <c r="BP119" s="70"/>
      <c r="BQ119" s="137"/>
      <c r="BR119" s="84"/>
    </row>
    <row r="120" spans="1:70" ht="11.1" customHeight="1">
      <c r="A120" s="8"/>
      <c r="B120" s="131"/>
      <c r="C120" s="359">
        <v>37</v>
      </c>
      <c r="D120" s="71"/>
      <c r="E120" s="1064"/>
      <c r="F120" s="1065"/>
      <c r="G120" s="1065"/>
      <c r="H120" s="1066"/>
      <c r="I120" s="72"/>
      <c r="J120" s="71"/>
      <c r="K120" s="1067"/>
      <c r="L120" s="1068"/>
      <c r="M120" s="1068"/>
      <c r="N120" s="1068"/>
      <c r="O120" s="1068"/>
      <c r="P120" s="1068"/>
      <c r="Q120" s="1068"/>
      <c r="R120" s="1068"/>
      <c r="S120" s="1068"/>
      <c r="T120" s="1069"/>
      <c r="U120" s="72"/>
      <c r="V120" s="71"/>
      <c r="W120" s="63"/>
      <c r="X120" s="72"/>
      <c r="Y120" s="71"/>
      <c r="Z120" s="1067"/>
      <c r="AA120" s="1068"/>
      <c r="AB120" s="1068"/>
      <c r="AC120" s="1069"/>
      <c r="AD120" s="72"/>
      <c r="AE120" s="317"/>
      <c r="AF120" s="1059"/>
      <c r="AG120" s="1060"/>
      <c r="AH120" s="1060"/>
      <c r="AI120" s="1060"/>
      <c r="AJ120" s="1060"/>
      <c r="AK120" s="1060"/>
      <c r="AL120" s="1060"/>
      <c r="AM120" s="1060"/>
      <c r="AN120" s="1060"/>
      <c r="AO120" s="1061"/>
      <c r="AP120" s="320"/>
      <c r="AQ120" s="1055"/>
      <c r="AR120" s="1055"/>
      <c r="AS120" s="1055"/>
      <c r="AT120" s="1055"/>
      <c r="AU120" s="1055"/>
      <c r="AV120" s="1055"/>
      <c r="AW120" s="1055"/>
      <c r="AX120" s="1055"/>
      <c r="AY120" s="1055"/>
      <c r="AZ120" s="1055"/>
      <c r="BA120" s="1055"/>
      <c r="BB120" s="1055"/>
      <c r="BC120" s="1055"/>
      <c r="BD120" s="1055"/>
      <c r="BE120" s="1055"/>
      <c r="BF120" s="1055"/>
      <c r="BG120" s="1055"/>
      <c r="BH120" s="1055"/>
      <c r="BI120" s="1055"/>
      <c r="BJ120" s="1056"/>
      <c r="BK120" s="73"/>
      <c r="BL120" s="62"/>
      <c r="BM120" s="74"/>
      <c r="BN120" s="73"/>
      <c r="BO120" s="62"/>
      <c r="BP120" s="75"/>
      <c r="BQ120" s="137"/>
      <c r="BR120" s="84"/>
    </row>
    <row r="121" spans="1:70" ht="11.1" customHeight="1">
      <c r="A121" s="8"/>
      <c r="B121" s="131"/>
      <c r="C121" s="360"/>
      <c r="D121" s="76"/>
      <c r="E121" s="77"/>
      <c r="F121" s="77"/>
      <c r="G121" s="77"/>
      <c r="H121" s="77"/>
      <c r="I121" s="78"/>
      <c r="J121" s="76"/>
      <c r="K121" s="77"/>
      <c r="L121" s="77"/>
      <c r="M121" s="77"/>
      <c r="N121" s="77"/>
      <c r="O121" s="77"/>
      <c r="P121" s="77"/>
      <c r="Q121" s="77"/>
      <c r="R121" s="77"/>
      <c r="S121" s="77"/>
      <c r="T121" s="77"/>
      <c r="U121" s="78"/>
      <c r="V121" s="76"/>
      <c r="W121" s="77"/>
      <c r="X121" s="78"/>
      <c r="Y121" s="76"/>
      <c r="Z121" s="77"/>
      <c r="AA121" s="77"/>
      <c r="AB121" s="77"/>
      <c r="AC121" s="77"/>
      <c r="AD121" s="78"/>
      <c r="AE121" s="318"/>
      <c r="AF121" s="1062"/>
      <c r="AG121" s="1062"/>
      <c r="AH121" s="1062"/>
      <c r="AI121" s="1062"/>
      <c r="AJ121" s="1062"/>
      <c r="AK121" s="1062"/>
      <c r="AL121" s="1062"/>
      <c r="AM121" s="1062"/>
      <c r="AN121" s="1062"/>
      <c r="AO121" s="1062"/>
      <c r="AP121" s="321"/>
      <c r="AQ121" s="1057"/>
      <c r="AR121" s="1057"/>
      <c r="AS121" s="1057"/>
      <c r="AT121" s="1057"/>
      <c r="AU121" s="1057"/>
      <c r="AV121" s="1057"/>
      <c r="AW121" s="1057"/>
      <c r="AX121" s="1057"/>
      <c r="AY121" s="1057"/>
      <c r="AZ121" s="1057"/>
      <c r="BA121" s="1057"/>
      <c r="BB121" s="1057"/>
      <c r="BC121" s="1057"/>
      <c r="BD121" s="1057"/>
      <c r="BE121" s="1057"/>
      <c r="BF121" s="1057"/>
      <c r="BG121" s="1057"/>
      <c r="BH121" s="1057"/>
      <c r="BI121" s="1057"/>
      <c r="BJ121" s="1058"/>
      <c r="BK121" s="79"/>
      <c r="BL121" s="80"/>
      <c r="BM121" s="80"/>
      <c r="BN121" s="79"/>
      <c r="BO121" s="80"/>
      <c r="BP121" s="81"/>
      <c r="BQ121" s="137"/>
      <c r="BR121" s="84"/>
    </row>
    <row r="122" spans="1:70" ht="11.1" customHeight="1">
      <c r="A122" s="8"/>
      <c r="B122" s="131"/>
      <c r="C122" s="361"/>
      <c r="D122" s="64"/>
      <c r="E122" s="65"/>
      <c r="F122" s="65"/>
      <c r="G122" s="65"/>
      <c r="H122" s="65"/>
      <c r="I122" s="66"/>
      <c r="J122" s="67"/>
      <c r="K122" s="65"/>
      <c r="L122" s="65"/>
      <c r="M122" s="65"/>
      <c r="N122" s="65"/>
      <c r="O122" s="65"/>
      <c r="P122" s="65"/>
      <c r="Q122" s="65"/>
      <c r="R122" s="65"/>
      <c r="S122" s="65"/>
      <c r="T122" s="65"/>
      <c r="U122" s="66"/>
      <c r="V122" s="67"/>
      <c r="W122" s="65"/>
      <c r="X122" s="66"/>
      <c r="Y122" s="67"/>
      <c r="Z122" s="65"/>
      <c r="AA122" s="65"/>
      <c r="AB122" s="65"/>
      <c r="AC122" s="65"/>
      <c r="AD122" s="66"/>
      <c r="AE122" s="316"/>
      <c r="AF122" s="1063"/>
      <c r="AG122" s="1063"/>
      <c r="AH122" s="1063"/>
      <c r="AI122" s="1063"/>
      <c r="AJ122" s="1063"/>
      <c r="AK122" s="1063"/>
      <c r="AL122" s="1063"/>
      <c r="AM122" s="1063"/>
      <c r="AN122" s="1063"/>
      <c r="AO122" s="1063"/>
      <c r="AP122" s="319"/>
      <c r="AQ122" s="1053" t="str">
        <f ca="1">IF(AF123=data!$I$2,"",
IF(
IFERROR(SEARCH(AF123,AQ122),0)=0,
IF(LEN(AF123)&gt;0,
       AQ122&amp;IF(LEN(AQ122)&gt;0,", ","")&amp;AF123,
       ""),
AQ122
))</f>
        <v/>
      </c>
      <c r="AR122" s="1053"/>
      <c r="AS122" s="1053"/>
      <c r="AT122" s="1053"/>
      <c r="AU122" s="1053"/>
      <c r="AV122" s="1053"/>
      <c r="AW122" s="1053"/>
      <c r="AX122" s="1053"/>
      <c r="AY122" s="1053"/>
      <c r="AZ122" s="1053"/>
      <c r="BA122" s="1053"/>
      <c r="BB122" s="1053"/>
      <c r="BC122" s="1053"/>
      <c r="BD122" s="1053"/>
      <c r="BE122" s="1053"/>
      <c r="BF122" s="1053"/>
      <c r="BG122" s="1053"/>
      <c r="BH122" s="1053"/>
      <c r="BI122" s="1053"/>
      <c r="BJ122" s="1054"/>
      <c r="BK122" s="68"/>
      <c r="BL122" s="69"/>
      <c r="BM122" s="69"/>
      <c r="BN122" s="68"/>
      <c r="BO122" s="69"/>
      <c r="BP122" s="70"/>
      <c r="BQ122" s="137"/>
      <c r="BR122" s="84"/>
    </row>
    <row r="123" spans="1:70" ht="11.1" customHeight="1">
      <c r="A123" s="8"/>
      <c r="B123" s="131"/>
      <c r="C123" s="359">
        <v>38</v>
      </c>
      <c r="D123" s="71"/>
      <c r="E123" s="1064"/>
      <c r="F123" s="1065"/>
      <c r="G123" s="1065"/>
      <c r="H123" s="1066"/>
      <c r="I123" s="72"/>
      <c r="J123" s="71"/>
      <c r="K123" s="1067"/>
      <c r="L123" s="1068"/>
      <c r="M123" s="1068"/>
      <c r="N123" s="1068"/>
      <c r="O123" s="1068"/>
      <c r="P123" s="1068"/>
      <c r="Q123" s="1068"/>
      <c r="R123" s="1068"/>
      <c r="S123" s="1068"/>
      <c r="T123" s="1069"/>
      <c r="U123" s="72"/>
      <c r="V123" s="71"/>
      <c r="W123" s="63"/>
      <c r="X123" s="72"/>
      <c r="Y123" s="71"/>
      <c r="Z123" s="1067"/>
      <c r="AA123" s="1068"/>
      <c r="AB123" s="1068"/>
      <c r="AC123" s="1069"/>
      <c r="AD123" s="72"/>
      <c r="AE123" s="317"/>
      <c r="AF123" s="1059"/>
      <c r="AG123" s="1060"/>
      <c r="AH123" s="1060"/>
      <c r="AI123" s="1060"/>
      <c r="AJ123" s="1060"/>
      <c r="AK123" s="1060"/>
      <c r="AL123" s="1060"/>
      <c r="AM123" s="1060"/>
      <c r="AN123" s="1060"/>
      <c r="AO123" s="1061"/>
      <c r="AP123" s="320"/>
      <c r="AQ123" s="1055"/>
      <c r="AR123" s="1055"/>
      <c r="AS123" s="1055"/>
      <c r="AT123" s="1055"/>
      <c r="AU123" s="1055"/>
      <c r="AV123" s="1055"/>
      <c r="AW123" s="1055"/>
      <c r="AX123" s="1055"/>
      <c r="AY123" s="1055"/>
      <c r="AZ123" s="1055"/>
      <c r="BA123" s="1055"/>
      <c r="BB123" s="1055"/>
      <c r="BC123" s="1055"/>
      <c r="BD123" s="1055"/>
      <c r="BE123" s="1055"/>
      <c r="BF123" s="1055"/>
      <c r="BG123" s="1055"/>
      <c r="BH123" s="1055"/>
      <c r="BI123" s="1055"/>
      <c r="BJ123" s="1056"/>
      <c r="BK123" s="73"/>
      <c r="BL123" s="62"/>
      <c r="BM123" s="74"/>
      <c r="BN123" s="73"/>
      <c r="BO123" s="62"/>
      <c r="BP123" s="75"/>
      <c r="BQ123" s="137"/>
      <c r="BR123" s="84"/>
    </row>
    <row r="124" spans="1:70" ht="11.1" customHeight="1">
      <c r="A124" s="8"/>
      <c r="B124" s="131"/>
      <c r="C124" s="360"/>
      <c r="D124" s="76"/>
      <c r="E124" s="77"/>
      <c r="F124" s="77"/>
      <c r="G124" s="77"/>
      <c r="H124" s="77"/>
      <c r="I124" s="78"/>
      <c r="J124" s="76"/>
      <c r="K124" s="77"/>
      <c r="L124" s="77"/>
      <c r="M124" s="77"/>
      <c r="N124" s="77"/>
      <c r="O124" s="77"/>
      <c r="P124" s="77"/>
      <c r="Q124" s="77"/>
      <c r="R124" s="77"/>
      <c r="S124" s="77"/>
      <c r="T124" s="77"/>
      <c r="U124" s="78"/>
      <c r="V124" s="76"/>
      <c r="W124" s="77"/>
      <c r="X124" s="78"/>
      <c r="Y124" s="76"/>
      <c r="Z124" s="77"/>
      <c r="AA124" s="77"/>
      <c r="AB124" s="77"/>
      <c r="AC124" s="77"/>
      <c r="AD124" s="78"/>
      <c r="AE124" s="318"/>
      <c r="AF124" s="1062"/>
      <c r="AG124" s="1062"/>
      <c r="AH124" s="1062"/>
      <c r="AI124" s="1062"/>
      <c r="AJ124" s="1062"/>
      <c r="AK124" s="1062"/>
      <c r="AL124" s="1062"/>
      <c r="AM124" s="1062"/>
      <c r="AN124" s="1062"/>
      <c r="AO124" s="1062"/>
      <c r="AP124" s="321"/>
      <c r="AQ124" s="1057"/>
      <c r="AR124" s="1057"/>
      <c r="AS124" s="1057"/>
      <c r="AT124" s="1057"/>
      <c r="AU124" s="1057"/>
      <c r="AV124" s="1057"/>
      <c r="AW124" s="1057"/>
      <c r="AX124" s="1057"/>
      <c r="AY124" s="1057"/>
      <c r="AZ124" s="1057"/>
      <c r="BA124" s="1057"/>
      <c r="BB124" s="1057"/>
      <c r="BC124" s="1057"/>
      <c r="BD124" s="1057"/>
      <c r="BE124" s="1057"/>
      <c r="BF124" s="1057"/>
      <c r="BG124" s="1057"/>
      <c r="BH124" s="1057"/>
      <c r="BI124" s="1057"/>
      <c r="BJ124" s="1058"/>
      <c r="BK124" s="79"/>
      <c r="BL124" s="80"/>
      <c r="BM124" s="80"/>
      <c r="BN124" s="79"/>
      <c r="BO124" s="80"/>
      <c r="BP124" s="81"/>
      <c r="BQ124" s="137"/>
      <c r="BR124" s="84"/>
    </row>
    <row r="125" spans="1:70" ht="11.1" customHeight="1">
      <c r="A125" s="8"/>
      <c r="B125" s="131"/>
      <c r="C125" s="361"/>
      <c r="D125" s="64"/>
      <c r="E125" s="65"/>
      <c r="F125" s="65"/>
      <c r="G125" s="65"/>
      <c r="H125" s="65"/>
      <c r="I125" s="66"/>
      <c r="J125" s="67"/>
      <c r="K125" s="65"/>
      <c r="L125" s="65"/>
      <c r="M125" s="65"/>
      <c r="N125" s="65"/>
      <c r="O125" s="65"/>
      <c r="P125" s="65"/>
      <c r="Q125" s="65"/>
      <c r="R125" s="65"/>
      <c r="S125" s="65"/>
      <c r="T125" s="65"/>
      <c r="U125" s="66"/>
      <c r="V125" s="67"/>
      <c r="W125" s="65"/>
      <c r="X125" s="66"/>
      <c r="Y125" s="67"/>
      <c r="Z125" s="65"/>
      <c r="AA125" s="65"/>
      <c r="AB125" s="65"/>
      <c r="AC125" s="65"/>
      <c r="AD125" s="66"/>
      <c r="AE125" s="316"/>
      <c r="AF125" s="1063"/>
      <c r="AG125" s="1063"/>
      <c r="AH125" s="1063"/>
      <c r="AI125" s="1063"/>
      <c r="AJ125" s="1063"/>
      <c r="AK125" s="1063"/>
      <c r="AL125" s="1063"/>
      <c r="AM125" s="1063"/>
      <c r="AN125" s="1063"/>
      <c r="AO125" s="1063"/>
      <c r="AP125" s="319"/>
      <c r="AQ125" s="1053" t="str">
        <f ca="1">IF(AF126=data!$I$2,"",
IF(
IFERROR(SEARCH(AF126,AQ125),0)=0,
IF(LEN(AF126)&gt;0,
       AQ125&amp;IF(LEN(AQ125)&gt;0,", ","")&amp;AF126,
       ""),
AQ125
))</f>
        <v/>
      </c>
      <c r="AR125" s="1053"/>
      <c r="AS125" s="1053"/>
      <c r="AT125" s="1053"/>
      <c r="AU125" s="1053"/>
      <c r="AV125" s="1053"/>
      <c r="AW125" s="1053"/>
      <c r="AX125" s="1053"/>
      <c r="AY125" s="1053"/>
      <c r="AZ125" s="1053"/>
      <c r="BA125" s="1053"/>
      <c r="BB125" s="1053"/>
      <c r="BC125" s="1053"/>
      <c r="BD125" s="1053"/>
      <c r="BE125" s="1053"/>
      <c r="BF125" s="1053"/>
      <c r="BG125" s="1053"/>
      <c r="BH125" s="1053"/>
      <c r="BI125" s="1053"/>
      <c r="BJ125" s="1054"/>
      <c r="BK125" s="68"/>
      <c r="BL125" s="69"/>
      <c r="BM125" s="69"/>
      <c r="BN125" s="68"/>
      <c r="BO125" s="69"/>
      <c r="BP125" s="70"/>
      <c r="BQ125" s="137"/>
      <c r="BR125" s="84"/>
    </row>
    <row r="126" spans="1:70" ht="11.1" customHeight="1">
      <c r="A126" s="8"/>
      <c r="B126" s="131"/>
      <c r="C126" s="359">
        <v>39</v>
      </c>
      <c r="D126" s="71"/>
      <c r="E126" s="1064"/>
      <c r="F126" s="1065"/>
      <c r="G126" s="1065"/>
      <c r="H126" s="1066"/>
      <c r="I126" s="72"/>
      <c r="J126" s="71"/>
      <c r="K126" s="1067"/>
      <c r="L126" s="1068"/>
      <c r="M126" s="1068"/>
      <c r="N126" s="1068"/>
      <c r="O126" s="1068"/>
      <c r="P126" s="1068"/>
      <c r="Q126" s="1068"/>
      <c r="R126" s="1068"/>
      <c r="S126" s="1068"/>
      <c r="T126" s="1069"/>
      <c r="U126" s="72"/>
      <c r="V126" s="71"/>
      <c r="W126" s="63"/>
      <c r="X126" s="72"/>
      <c r="Y126" s="71"/>
      <c r="Z126" s="1067"/>
      <c r="AA126" s="1068"/>
      <c r="AB126" s="1068"/>
      <c r="AC126" s="1069"/>
      <c r="AD126" s="72"/>
      <c r="AE126" s="317"/>
      <c r="AF126" s="1059"/>
      <c r="AG126" s="1060"/>
      <c r="AH126" s="1060"/>
      <c r="AI126" s="1060"/>
      <c r="AJ126" s="1060"/>
      <c r="AK126" s="1060"/>
      <c r="AL126" s="1060"/>
      <c r="AM126" s="1060"/>
      <c r="AN126" s="1060"/>
      <c r="AO126" s="1061"/>
      <c r="AP126" s="320"/>
      <c r="AQ126" s="1055"/>
      <c r="AR126" s="1055"/>
      <c r="AS126" s="1055"/>
      <c r="AT126" s="1055"/>
      <c r="AU126" s="1055"/>
      <c r="AV126" s="1055"/>
      <c r="AW126" s="1055"/>
      <c r="AX126" s="1055"/>
      <c r="AY126" s="1055"/>
      <c r="AZ126" s="1055"/>
      <c r="BA126" s="1055"/>
      <c r="BB126" s="1055"/>
      <c r="BC126" s="1055"/>
      <c r="BD126" s="1055"/>
      <c r="BE126" s="1055"/>
      <c r="BF126" s="1055"/>
      <c r="BG126" s="1055"/>
      <c r="BH126" s="1055"/>
      <c r="BI126" s="1055"/>
      <c r="BJ126" s="1056"/>
      <c r="BK126" s="73"/>
      <c r="BL126" s="62"/>
      <c r="BM126" s="74"/>
      <c r="BN126" s="73"/>
      <c r="BO126" s="62"/>
      <c r="BP126" s="75"/>
      <c r="BQ126" s="137"/>
      <c r="BR126" s="84"/>
    </row>
    <row r="127" spans="1:70" ht="11.1" customHeight="1">
      <c r="A127" s="8"/>
      <c r="B127" s="131"/>
      <c r="C127" s="360"/>
      <c r="D127" s="76"/>
      <c r="E127" s="77"/>
      <c r="F127" s="77"/>
      <c r="G127" s="77"/>
      <c r="H127" s="77"/>
      <c r="I127" s="78"/>
      <c r="J127" s="76"/>
      <c r="K127" s="77"/>
      <c r="L127" s="77"/>
      <c r="M127" s="77"/>
      <c r="N127" s="77"/>
      <c r="O127" s="77"/>
      <c r="P127" s="77"/>
      <c r="Q127" s="77"/>
      <c r="R127" s="77"/>
      <c r="S127" s="77"/>
      <c r="T127" s="77"/>
      <c r="U127" s="78"/>
      <c r="V127" s="76"/>
      <c r="W127" s="77"/>
      <c r="X127" s="78"/>
      <c r="Y127" s="76"/>
      <c r="Z127" s="77"/>
      <c r="AA127" s="77"/>
      <c r="AB127" s="77"/>
      <c r="AC127" s="77"/>
      <c r="AD127" s="78"/>
      <c r="AE127" s="318"/>
      <c r="AF127" s="1062"/>
      <c r="AG127" s="1062"/>
      <c r="AH127" s="1062"/>
      <c r="AI127" s="1062"/>
      <c r="AJ127" s="1062"/>
      <c r="AK127" s="1062"/>
      <c r="AL127" s="1062"/>
      <c r="AM127" s="1062"/>
      <c r="AN127" s="1062"/>
      <c r="AO127" s="1062"/>
      <c r="AP127" s="321"/>
      <c r="AQ127" s="1057"/>
      <c r="AR127" s="1057"/>
      <c r="AS127" s="1057"/>
      <c r="AT127" s="1057"/>
      <c r="AU127" s="1057"/>
      <c r="AV127" s="1057"/>
      <c r="AW127" s="1057"/>
      <c r="AX127" s="1057"/>
      <c r="AY127" s="1057"/>
      <c r="AZ127" s="1057"/>
      <c r="BA127" s="1057"/>
      <c r="BB127" s="1057"/>
      <c r="BC127" s="1057"/>
      <c r="BD127" s="1057"/>
      <c r="BE127" s="1057"/>
      <c r="BF127" s="1057"/>
      <c r="BG127" s="1057"/>
      <c r="BH127" s="1057"/>
      <c r="BI127" s="1057"/>
      <c r="BJ127" s="1058"/>
      <c r="BK127" s="79"/>
      <c r="BL127" s="80"/>
      <c r="BM127" s="80"/>
      <c r="BN127" s="79"/>
      <c r="BO127" s="80"/>
      <c r="BP127" s="81"/>
      <c r="BQ127" s="137"/>
      <c r="BR127" s="84"/>
    </row>
    <row r="128" spans="1:70" ht="11.1" customHeight="1">
      <c r="A128" s="8"/>
      <c r="B128" s="131"/>
      <c r="C128" s="361"/>
      <c r="D128" s="64"/>
      <c r="E128" s="65"/>
      <c r="F128" s="65"/>
      <c r="G128" s="65"/>
      <c r="H128" s="65"/>
      <c r="I128" s="66"/>
      <c r="J128" s="67"/>
      <c r="K128" s="65"/>
      <c r="L128" s="65"/>
      <c r="M128" s="65"/>
      <c r="N128" s="65"/>
      <c r="O128" s="65"/>
      <c r="P128" s="65"/>
      <c r="Q128" s="65"/>
      <c r="R128" s="65"/>
      <c r="S128" s="65"/>
      <c r="T128" s="65"/>
      <c r="U128" s="66"/>
      <c r="V128" s="67"/>
      <c r="W128" s="65"/>
      <c r="X128" s="66"/>
      <c r="Y128" s="67"/>
      <c r="Z128" s="65"/>
      <c r="AA128" s="65"/>
      <c r="AB128" s="65"/>
      <c r="AC128" s="65"/>
      <c r="AD128" s="66"/>
      <c r="AE128" s="316"/>
      <c r="AF128" s="1063"/>
      <c r="AG128" s="1063"/>
      <c r="AH128" s="1063"/>
      <c r="AI128" s="1063"/>
      <c r="AJ128" s="1063"/>
      <c r="AK128" s="1063"/>
      <c r="AL128" s="1063"/>
      <c r="AM128" s="1063"/>
      <c r="AN128" s="1063"/>
      <c r="AO128" s="1063"/>
      <c r="AP128" s="319"/>
      <c r="AQ128" s="1053" t="str">
        <f ca="1">IF(AF129=data!$I$2,"",
IF(
IFERROR(SEARCH(AF129,AQ128),0)=0,
IF(LEN(AF129)&gt;0,
       AQ128&amp;IF(LEN(AQ128)&gt;0,", ","")&amp;AF129,
       ""),
AQ128
))</f>
        <v/>
      </c>
      <c r="AR128" s="1053"/>
      <c r="AS128" s="1053"/>
      <c r="AT128" s="1053"/>
      <c r="AU128" s="1053"/>
      <c r="AV128" s="1053"/>
      <c r="AW128" s="1053"/>
      <c r="AX128" s="1053"/>
      <c r="AY128" s="1053"/>
      <c r="AZ128" s="1053"/>
      <c r="BA128" s="1053"/>
      <c r="BB128" s="1053"/>
      <c r="BC128" s="1053"/>
      <c r="BD128" s="1053"/>
      <c r="BE128" s="1053"/>
      <c r="BF128" s="1053"/>
      <c r="BG128" s="1053"/>
      <c r="BH128" s="1053"/>
      <c r="BI128" s="1053"/>
      <c r="BJ128" s="1054"/>
      <c r="BK128" s="68"/>
      <c r="BL128" s="69"/>
      <c r="BM128" s="69"/>
      <c r="BN128" s="68"/>
      <c r="BO128" s="69"/>
      <c r="BP128" s="70"/>
      <c r="BQ128" s="137"/>
      <c r="BR128" s="84"/>
    </row>
    <row r="129" spans="1:70" ht="11.1" customHeight="1">
      <c r="A129" s="8"/>
      <c r="B129" s="131"/>
      <c r="C129" s="359">
        <v>40</v>
      </c>
      <c r="D129" s="71"/>
      <c r="E129" s="1064"/>
      <c r="F129" s="1065"/>
      <c r="G129" s="1065"/>
      <c r="H129" s="1066"/>
      <c r="I129" s="72"/>
      <c r="J129" s="71"/>
      <c r="K129" s="1067"/>
      <c r="L129" s="1068"/>
      <c r="M129" s="1068"/>
      <c r="N129" s="1068"/>
      <c r="O129" s="1068"/>
      <c r="P129" s="1068"/>
      <c r="Q129" s="1068"/>
      <c r="R129" s="1068"/>
      <c r="S129" s="1068"/>
      <c r="T129" s="1069"/>
      <c r="U129" s="72"/>
      <c r="V129" s="71"/>
      <c r="W129" s="63"/>
      <c r="X129" s="72"/>
      <c r="Y129" s="71"/>
      <c r="Z129" s="1067"/>
      <c r="AA129" s="1068"/>
      <c r="AB129" s="1068"/>
      <c r="AC129" s="1069"/>
      <c r="AD129" s="72"/>
      <c r="AE129" s="317"/>
      <c r="AF129" s="1059"/>
      <c r="AG129" s="1060"/>
      <c r="AH129" s="1060"/>
      <c r="AI129" s="1060"/>
      <c r="AJ129" s="1060"/>
      <c r="AK129" s="1060"/>
      <c r="AL129" s="1060"/>
      <c r="AM129" s="1060"/>
      <c r="AN129" s="1060"/>
      <c r="AO129" s="1061"/>
      <c r="AP129" s="320"/>
      <c r="AQ129" s="1055"/>
      <c r="AR129" s="1055"/>
      <c r="AS129" s="1055"/>
      <c r="AT129" s="1055"/>
      <c r="AU129" s="1055"/>
      <c r="AV129" s="1055"/>
      <c r="AW129" s="1055"/>
      <c r="AX129" s="1055"/>
      <c r="AY129" s="1055"/>
      <c r="AZ129" s="1055"/>
      <c r="BA129" s="1055"/>
      <c r="BB129" s="1055"/>
      <c r="BC129" s="1055"/>
      <c r="BD129" s="1055"/>
      <c r="BE129" s="1055"/>
      <c r="BF129" s="1055"/>
      <c r="BG129" s="1055"/>
      <c r="BH129" s="1055"/>
      <c r="BI129" s="1055"/>
      <c r="BJ129" s="1056"/>
      <c r="BK129" s="73"/>
      <c r="BL129" s="62"/>
      <c r="BM129" s="74"/>
      <c r="BN129" s="73"/>
      <c r="BO129" s="62"/>
      <c r="BP129" s="75"/>
      <c r="BQ129" s="137"/>
      <c r="BR129" s="84"/>
    </row>
    <row r="130" spans="1:70" ht="11.1" customHeight="1">
      <c r="A130" s="8"/>
      <c r="B130" s="131"/>
      <c r="C130" s="360"/>
      <c r="D130" s="76"/>
      <c r="E130" s="77"/>
      <c r="F130" s="77"/>
      <c r="G130" s="77"/>
      <c r="H130" s="77"/>
      <c r="I130" s="78"/>
      <c r="J130" s="76"/>
      <c r="K130" s="77"/>
      <c r="L130" s="77"/>
      <c r="M130" s="77"/>
      <c r="N130" s="77"/>
      <c r="O130" s="77"/>
      <c r="P130" s="77"/>
      <c r="Q130" s="77"/>
      <c r="R130" s="77"/>
      <c r="S130" s="77"/>
      <c r="T130" s="77"/>
      <c r="U130" s="78"/>
      <c r="V130" s="76"/>
      <c r="W130" s="77"/>
      <c r="X130" s="78"/>
      <c r="Y130" s="76"/>
      <c r="Z130" s="77"/>
      <c r="AA130" s="77"/>
      <c r="AB130" s="77"/>
      <c r="AC130" s="77"/>
      <c r="AD130" s="78"/>
      <c r="AE130" s="318"/>
      <c r="AF130" s="1062"/>
      <c r="AG130" s="1062"/>
      <c r="AH130" s="1062"/>
      <c r="AI130" s="1062"/>
      <c r="AJ130" s="1062"/>
      <c r="AK130" s="1062"/>
      <c r="AL130" s="1062"/>
      <c r="AM130" s="1062"/>
      <c r="AN130" s="1062"/>
      <c r="AO130" s="1062"/>
      <c r="AP130" s="321"/>
      <c r="AQ130" s="1057"/>
      <c r="AR130" s="1057"/>
      <c r="AS130" s="1057"/>
      <c r="AT130" s="1057"/>
      <c r="AU130" s="1057"/>
      <c r="AV130" s="1057"/>
      <c r="AW130" s="1057"/>
      <c r="AX130" s="1057"/>
      <c r="AY130" s="1057"/>
      <c r="AZ130" s="1057"/>
      <c r="BA130" s="1057"/>
      <c r="BB130" s="1057"/>
      <c r="BC130" s="1057"/>
      <c r="BD130" s="1057"/>
      <c r="BE130" s="1057"/>
      <c r="BF130" s="1057"/>
      <c r="BG130" s="1057"/>
      <c r="BH130" s="1057"/>
      <c r="BI130" s="1057"/>
      <c r="BJ130" s="1058"/>
      <c r="BK130" s="79"/>
      <c r="BL130" s="80"/>
      <c r="BM130" s="80"/>
      <c r="BN130" s="79"/>
      <c r="BO130" s="80"/>
      <c r="BP130" s="81"/>
      <c r="BQ130" s="137"/>
      <c r="BR130" s="84"/>
    </row>
    <row r="131" spans="1:70" ht="11.1" customHeight="1">
      <c r="A131" s="8"/>
      <c r="B131" s="131"/>
      <c r="C131" s="361"/>
      <c r="D131" s="64"/>
      <c r="E131" s="65"/>
      <c r="F131" s="65"/>
      <c r="G131" s="65"/>
      <c r="H131" s="65"/>
      <c r="I131" s="66"/>
      <c r="J131" s="67"/>
      <c r="K131" s="65"/>
      <c r="L131" s="65"/>
      <c r="M131" s="65"/>
      <c r="N131" s="65"/>
      <c r="O131" s="65"/>
      <c r="P131" s="65"/>
      <c r="Q131" s="65"/>
      <c r="R131" s="65"/>
      <c r="S131" s="65"/>
      <c r="T131" s="65"/>
      <c r="U131" s="66"/>
      <c r="V131" s="67"/>
      <c r="W131" s="65"/>
      <c r="X131" s="66"/>
      <c r="Y131" s="67"/>
      <c r="Z131" s="65"/>
      <c r="AA131" s="65"/>
      <c r="AB131" s="65"/>
      <c r="AC131" s="65"/>
      <c r="AD131" s="66"/>
      <c r="AE131" s="316"/>
      <c r="AF131" s="1063"/>
      <c r="AG131" s="1063"/>
      <c r="AH131" s="1063"/>
      <c r="AI131" s="1063"/>
      <c r="AJ131" s="1063"/>
      <c r="AK131" s="1063"/>
      <c r="AL131" s="1063"/>
      <c r="AM131" s="1063"/>
      <c r="AN131" s="1063"/>
      <c r="AO131" s="1063"/>
      <c r="AP131" s="319"/>
      <c r="AQ131" s="1053" t="str">
        <f ca="1">IF(AF132=data!$I$2,"",
IF(
IFERROR(SEARCH(AF132,AQ131),0)=0,
IF(LEN(AF132)&gt;0,
       AQ131&amp;IF(LEN(AQ131)&gt;0,", ","")&amp;AF132,
       ""),
AQ131
))</f>
        <v/>
      </c>
      <c r="AR131" s="1053"/>
      <c r="AS131" s="1053"/>
      <c r="AT131" s="1053"/>
      <c r="AU131" s="1053"/>
      <c r="AV131" s="1053"/>
      <c r="AW131" s="1053"/>
      <c r="AX131" s="1053"/>
      <c r="AY131" s="1053"/>
      <c r="AZ131" s="1053"/>
      <c r="BA131" s="1053"/>
      <c r="BB131" s="1053"/>
      <c r="BC131" s="1053"/>
      <c r="BD131" s="1053"/>
      <c r="BE131" s="1053"/>
      <c r="BF131" s="1053"/>
      <c r="BG131" s="1053"/>
      <c r="BH131" s="1053"/>
      <c r="BI131" s="1053"/>
      <c r="BJ131" s="1054"/>
      <c r="BK131" s="68"/>
      <c r="BL131" s="69"/>
      <c r="BM131" s="69"/>
      <c r="BN131" s="68"/>
      <c r="BO131" s="69"/>
      <c r="BP131" s="70"/>
      <c r="BQ131" s="137"/>
      <c r="BR131" s="84"/>
    </row>
    <row r="132" spans="1:70" ht="11.1" customHeight="1">
      <c r="A132" s="8"/>
      <c r="B132" s="131"/>
      <c r="C132" s="359">
        <v>41</v>
      </c>
      <c r="D132" s="71"/>
      <c r="E132" s="1064"/>
      <c r="F132" s="1065"/>
      <c r="G132" s="1065"/>
      <c r="H132" s="1066"/>
      <c r="I132" s="72"/>
      <c r="J132" s="71"/>
      <c r="K132" s="1067"/>
      <c r="L132" s="1068"/>
      <c r="M132" s="1068"/>
      <c r="N132" s="1068"/>
      <c r="O132" s="1068"/>
      <c r="P132" s="1068"/>
      <c r="Q132" s="1068"/>
      <c r="R132" s="1068"/>
      <c r="S132" s="1068"/>
      <c r="T132" s="1069"/>
      <c r="U132" s="72"/>
      <c r="V132" s="71"/>
      <c r="W132" s="63"/>
      <c r="X132" s="72"/>
      <c r="Y132" s="71"/>
      <c r="Z132" s="1067"/>
      <c r="AA132" s="1068"/>
      <c r="AB132" s="1068"/>
      <c r="AC132" s="1069"/>
      <c r="AD132" s="72"/>
      <c r="AE132" s="317"/>
      <c r="AF132" s="1059"/>
      <c r="AG132" s="1060"/>
      <c r="AH132" s="1060"/>
      <c r="AI132" s="1060"/>
      <c r="AJ132" s="1060"/>
      <c r="AK132" s="1060"/>
      <c r="AL132" s="1060"/>
      <c r="AM132" s="1060"/>
      <c r="AN132" s="1060"/>
      <c r="AO132" s="1061"/>
      <c r="AP132" s="320"/>
      <c r="AQ132" s="1055"/>
      <c r="AR132" s="1055"/>
      <c r="AS132" s="1055"/>
      <c r="AT132" s="1055"/>
      <c r="AU132" s="1055"/>
      <c r="AV132" s="1055"/>
      <c r="AW132" s="1055"/>
      <c r="AX132" s="1055"/>
      <c r="AY132" s="1055"/>
      <c r="AZ132" s="1055"/>
      <c r="BA132" s="1055"/>
      <c r="BB132" s="1055"/>
      <c r="BC132" s="1055"/>
      <c r="BD132" s="1055"/>
      <c r="BE132" s="1055"/>
      <c r="BF132" s="1055"/>
      <c r="BG132" s="1055"/>
      <c r="BH132" s="1055"/>
      <c r="BI132" s="1055"/>
      <c r="BJ132" s="1056"/>
      <c r="BK132" s="73"/>
      <c r="BL132" s="62"/>
      <c r="BM132" s="74"/>
      <c r="BN132" s="73"/>
      <c r="BO132" s="62"/>
      <c r="BP132" s="75"/>
      <c r="BQ132" s="137"/>
      <c r="BR132" s="84"/>
    </row>
    <row r="133" spans="1:70" ht="11.1" customHeight="1">
      <c r="A133" s="8"/>
      <c r="B133" s="131"/>
      <c r="C133" s="360"/>
      <c r="D133" s="76"/>
      <c r="E133" s="77"/>
      <c r="F133" s="77"/>
      <c r="G133" s="77"/>
      <c r="H133" s="77"/>
      <c r="I133" s="78"/>
      <c r="J133" s="76"/>
      <c r="K133" s="77"/>
      <c r="L133" s="77"/>
      <c r="M133" s="77"/>
      <c r="N133" s="77"/>
      <c r="O133" s="77"/>
      <c r="P133" s="77"/>
      <c r="Q133" s="77"/>
      <c r="R133" s="77"/>
      <c r="S133" s="77"/>
      <c r="T133" s="77"/>
      <c r="U133" s="78"/>
      <c r="V133" s="76"/>
      <c r="W133" s="77"/>
      <c r="X133" s="78"/>
      <c r="Y133" s="76"/>
      <c r="Z133" s="77"/>
      <c r="AA133" s="77"/>
      <c r="AB133" s="77"/>
      <c r="AC133" s="77"/>
      <c r="AD133" s="78"/>
      <c r="AE133" s="318"/>
      <c r="AF133" s="1062"/>
      <c r="AG133" s="1062"/>
      <c r="AH133" s="1062"/>
      <c r="AI133" s="1062"/>
      <c r="AJ133" s="1062"/>
      <c r="AK133" s="1062"/>
      <c r="AL133" s="1062"/>
      <c r="AM133" s="1062"/>
      <c r="AN133" s="1062"/>
      <c r="AO133" s="1062"/>
      <c r="AP133" s="321"/>
      <c r="AQ133" s="1057"/>
      <c r="AR133" s="1057"/>
      <c r="AS133" s="1057"/>
      <c r="AT133" s="1057"/>
      <c r="AU133" s="1057"/>
      <c r="AV133" s="1057"/>
      <c r="AW133" s="1057"/>
      <c r="AX133" s="1057"/>
      <c r="AY133" s="1057"/>
      <c r="AZ133" s="1057"/>
      <c r="BA133" s="1057"/>
      <c r="BB133" s="1057"/>
      <c r="BC133" s="1057"/>
      <c r="BD133" s="1057"/>
      <c r="BE133" s="1057"/>
      <c r="BF133" s="1057"/>
      <c r="BG133" s="1057"/>
      <c r="BH133" s="1057"/>
      <c r="BI133" s="1057"/>
      <c r="BJ133" s="1058"/>
      <c r="BK133" s="79"/>
      <c r="BL133" s="80"/>
      <c r="BM133" s="80"/>
      <c r="BN133" s="79"/>
      <c r="BO133" s="80"/>
      <c r="BP133" s="81"/>
      <c r="BQ133" s="137"/>
      <c r="BR133" s="84"/>
    </row>
    <row r="134" spans="1:70" ht="11.1" customHeight="1">
      <c r="A134" s="8"/>
      <c r="B134" s="131"/>
      <c r="C134" s="361"/>
      <c r="D134" s="64"/>
      <c r="E134" s="65"/>
      <c r="F134" s="65"/>
      <c r="G134" s="65"/>
      <c r="H134" s="65"/>
      <c r="I134" s="66"/>
      <c r="J134" s="67"/>
      <c r="K134" s="65"/>
      <c r="L134" s="65"/>
      <c r="M134" s="65"/>
      <c r="N134" s="65"/>
      <c r="O134" s="65"/>
      <c r="P134" s="65"/>
      <c r="Q134" s="65"/>
      <c r="R134" s="65"/>
      <c r="S134" s="65"/>
      <c r="T134" s="65"/>
      <c r="U134" s="66"/>
      <c r="V134" s="67"/>
      <c r="W134" s="65"/>
      <c r="X134" s="66"/>
      <c r="Y134" s="67"/>
      <c r="Z134" s="65"/>
      <c r="AA134" s="65"/>
      <c r="AB134" s="65"/>
      <c r="AC134" s="65"/>
      <c r="AD134" s="66"/>
      <c r="AE134" s="316"/>
      <c r="AF134" s="1063"/>
      <c r="AG134" s="1063"/>
      <c r="AH134" s="1063"/>
      <c r="AI134" s="1063"/>
      <c r="AJ134" s="1063"/>
      <c r="AK134" s="1063"/>
      <c r="AL134" s="1063"/>
      <c r="AM134" s="1063"/>
      <c r="AN134" s="1063"/>
      <c r="AO134" s="1063"/>
      <c r="AP134" s="319"/>
      <c r="AQ134" s="1053" t="str">
        <f ca="1">IF(AF135=data!$I$2,"",
IF(
IFERROR(SEARCH(AF135,AQ134),0)=0,
IF(LEN(AF135)&gt;0,
       AQ134&amp;IF(LEN(AQ134)&gt;0,", ","")&amp;AF135,
       ""),
AQ134
))</f>
        <v/>
      </c>
      <c r="AR134" s="1053"/>
      <c r="AS134" s="1053"/>
      <c r="AT134" s="1053"/>
      <c r="AU134" s="1053"/>
      <c r="AV134" s="1053"/>
      <c r="AW134" s="1053"/>
      <c r="AX134" s="1053"/>
      <c r="AY134" s="1053"/>
      <c r="AZ134" s="1053"/>
      <c r="BA134" s="1053"/>
      <c r="BB134" s="1053"/>
      <c r="BC134" s="1053"/>
      <c r="BD134" s="1053"/>
      <c r="BE134" s="1053"/>
      <c r="BF134" s="1053"/>
      <c r="BG134" s="1053"/>
      <c r="BH134" s="1053"/>
      <c r="BI134" s="1053"/>
      <c r="BJ134" s="1054"/>
      <c r="BK134" s="68"/>
      <c r="BL134" s="69"/>
      <c r="BM134" s="69"/>
      <c r="BN134" s="68"/>
      <c r="BO134" s="69"/>
      <c r="BP134" s="70"/>
      <c r="BQ134" s="137"/>
      <c r="BR134" s="84"/>
    </row>
    <row r="135" spans="1:70" ht="11.1" customHeight="1">
      <c r="A135" s="8"/>
      <c r="B135" s="131"/>
      <c r="C135" s="359">
        <v>42</v>
      </c>
      <c r="D135" s="71"/>
      <c r="E135" s="1064"/>
      <c r="F135" s="1065"/>
      <c r="G135" s="1065"/>
      <c r="H135" s="1066"/>
      <c r="I135" s="72"/>
      <c r="J135" s="71"/>
      <c r="K135" s="1067"/>
      <c r="L135" s="1068"/>
      <c r="M135" s="1068"/>
      <c r="N135" s="1068"/>
      <c r="O135" s="1068"/>
      <c r="P135" s="1068"/>
      <c r="Q135" s="1068"/>
      <c r="R135" s="1068"/>
      <c r="S135" s="1068"/>
      <c r="T135" s="1069"/>
      <c r="U135" s="72"/>
      <c r="V135" s="71"/>
      <c r="W135" s="63"/>
      <c r="X135" s="72"/>
      <c r="Y135" s="71"/>
      <c r="Z135" s="1067"/>
      <c r="AA135" s="1068"/>
      <c r="AB135" s="1068"/>
      <c r="AC135" s="1069"/>
      <c r="AD135" s="72"/>
      <c r="AE135" s="317"/>
      <c r="AF135" s="1059"/>
      <c r="AG135" s="1060"/>
      <c r="AH135" s="1060"/>
      <c r="AI135" s="1060"/>
      <c r="AJ135" s="1060"/>
      <c r="AK135" s="1060"/>
      <c r="AL135" s="1060"/>
      <c r="AM135" s="1060"/>
      <c r="AN135" s="1060"/>
      <c r="AO135" s="1061"/>
      <c r="AP135" s="320"/>
      <c r="AQ135" s="1055"/>
      <c r="AR135" s="1055"/>
      <c r="AS135" s="1055"/>
      <c r="AT135" s="1055"/>
      <c r="AU135" s="1055"/>
      <c r="AV135" s="1055"/>
      <c r="AW135" s="1055"/>
      <c r="AX135" s="1055"/>
      <c r="AY135" s="1055"/>
      <c r="AZ135" s="1055"/>
      <c r="BA135" s="1055"/>
      <c r="BB135" s="1055"/>
      <c r="BC135" s="1055"/>
      <c r="BD135" s="1055"/>
      <c r="BE135" s="1055"/>
      <c r="BF135" s="1055"/>
      <c r="BG135" s="1055"/>
      <c r="BH135" s="1055"/>
      <c r="BI135" s="1055"/>
      <c r="BJ135" s="1056"/>
      <c r="BK135" s="73"/>
      <c r="BL135" s="62"/>
      <c r="BM135" s="74"/>
      <c r="BN135" s="73"/>
      <c r="BO135" s="62"/>
      <c r="BP135" s="75"/>
      <c r="BQ135" s="137"/>
      <c r="BR135" s="84"/>
    </row>
    <row r="136" spans="1:70" ht="11.1" customHeight="1">
      <c r="A136" s="8"/>
      <c r="B136" s="131"/>
      <c r="C136" s="360"/>
      <c r="D136" s="76"/>
      <c r="E136" s="77"/>
      <c r="F136" s="77"/>
      <c r="G136" s="77"/>
      <c r="H136" s="77"/>
      <c r="I136" s="78"/>
      <c r="J136" s="76"/>
      <c r="K136" s="77"/>
      <c r="L136" s="77"/>
      <c r="M136" s="77"/>
      <c r="N136" s="77"/>
      <c r="O136" s="77"/>
      <c r="P136" s="77"/>
      <c r="Q136" s="77"/>
      <c r="R136" s="77"/>
      <c r="S136" s="77"/>
      <c r="T136" s="77"/>
      <c r="U136" s="78"/>
      <c r="V136" s="76"/>
      <c r="W136" s="77"/>
      <c r="X136" s="78"/>
      <c r="Y136" s="76"/>
      <c r="Z136" s="77"/>
      <c r="AA136" s="77"/>
      <c r="AB136" s="77"/>
      <c r="AC136" s="77"/>
      <c r="AD136" s="78"/>
      <c r="AE136" s="318"/>
      <c r="AF136" s="1062"/>
      <c r="AG136" s="1062"/>
      <c r="AH136" s="1062"/>
      <c r="AI136" s="1062"/>
      <c r="AJ136" s="1062"/>
      <c r="AK136" s="1062"/>
      <c r="AL136" s="1062"/>
      <c r="AM136" s="1062"/>
      <c r="AN136" s="1062"/>
      <c r="AO136" s="1062"/>
      <c r="AP136" s="321"/>
      <c r="AQ136" s="1057"/>
      <c r="AR136" s="1057"/>
      <c r="AS136" s="1057"/>
      <c r="AT136" s="1057"/>
      <c r="AU136" s="1057"/>
      <c r="AV136" s="1057"/>
      <c r="AW136" s="1057"/>
      <c r="AX136" s="1057"/>
      <c r="AY136" s="1057"/>
      <c r="AZ136" s="1057"/>
      <c r="BA136" s="1057"/>
      <c r="BB136" s="1057"/>
      <c r="BC136" s="1057"/>
      <c r="BD136" s="1057"/>
      <c r="BE136" s="1057"/>
      <c r="BF136" s="1057"/>
      <c r="BG136" s="1057"/>
      <c r="BH136" s="1057"/>
      <c r="BI136" s="1057"/>
      <c r="BJ136" s="1058"/>
      <c r="BK136" s="79"/>
      <c r="BL136" s="80"/>
      <c r="BM136" s="80"/>
      <c r="BN136" s="79"/>
      <c r="BO136" s="80"/>
      <c r="BP136" s="81"/>
      <c r="BQ136" s="137"/>
      <c r="BR136" s="84"/>
    </row>
    <row r="137" spans="1:70" ht="11.1" customHeight="1">
      <c r="A137" s="8"/>
      <c r="B137" s="131"/>
      <c r="C137" s="361"/>
      <c r="D137" s="64"/>
      <c r="E137" s="65"/>
      <c r="F137" s="65"/>
      <c r="G137" s="65"/>
      <c r="H137" s="65"/>
      <c r="I137" s="66"/>
      <c r="J137" s="67"/>
      <c r="K137" s="65"/>
      <c r="L137" s="65"/>
      <c r="M137" s="65"/>
      <c r="N137" s="65"/>
      <c r="O137" s="65"/>
      <c r="P137" s="65"/>
      <c r="Q137" s="65"/>
      <c r="R137" s="65"/>
      <c r="S137" s="65"/>
      <c r="T137" s="65"/>
      <c r="U137" s="66"/>
      <c r="V137" s="67"/>
      <c r="W137" s="65"/>
      <c r="X137" s="66"/>
      <c r="Y137" s="67"/>
      <c r="Z137" s="65"/>
      <c r="AA137" s="65"/>
      <c r="AB137" s="65"/>
      <c r="AC137" s="65"/>
      <c r="AD137" s="66"/>
      <c r="AE137" s="316"/>
      <c r="AF137" s="1063"/>
      <c r="AG137" s="1063"/>
      <c r="AH137" s="1063"/>
      <c r="AI137" s="1063"/>
      <c r="AJ137" s="1063"/>
      <c r="AK137" s="1063"/>
      <c r="AL137" s="1063"/>
      <c r="AM137" s="1063"/>
      <c r="AN137" s="1063"/>
      <c r="AO137" s="1063"/>
      <c r="AP137" s="319"/>
      <c r="AQ137" s="1053" t="str">
        <f ca="1">IF(AF138=data!$I$2,"",
IF(
IFERROR(SEARCH(AF138,AQ137),0)=0,
IF(LEN(AF138)&gt;0,
       AQ137&amp;IF(LEN(AQ137)&gt;0,", ","")&amp;AF138,
       ""),
AQ137
))</f>
        <v/>
      </c>
      <c r="AR137" s="1053"/>
      <c r="AS137" s="1053"/>
      <c r="AT137" s="1053"/>
      <c r="AU137" s="1053"/>
      <c r="AV137" s="1053"/>
      <c r="AW137" s="1053"/>
      <c r="AX137" s="1053"/>
      <c r="AY137" s="1053"/>
      <c r="AZ137" s="1053"/>
      <c r="BA137" s="1053"/>
      <c r="BB137" s="1053"/>
      <c r="BC137" s="1053"/>
      <c r="BD137" s="1053"/>
      <c r="BE137" s="1053"/>
      <c r="BF137" s="1053"/>
      <c r="BG137" s="1053"/>
      <c r="BH137" s="1053"/>
      <c r="BI137" s="1053"/>
      <c r="BJ137" s="1054"/>
      <c r="BK137" s="68"/>
      <c r="BL137" s="69"/>
      <c r="BM137" s="69"/>
      <c r="BN137" s="68"/>
      <c r="BO137" s="69"/>
      <c r="BP137" s="70"/>
      <c r="BQ137" s="137"/>
      <c r="BR137" s="84"/>
    </row>
    <row r="138" spans="1:70" ht="11.1" customHeight="1">
      <c r="A138" s="8"/>
      <c r="B138" s="131"/>
      <c r="C138" s="359">
        <v>43</v>
      </c>
      <c r="D138" s="71"/>
      <c r="E138" s="1064"/>
      <c r="F138" s="1065"/>
      <c r="G138" s="1065"/>
      <c r="H138" s="1066"/>
      <c r="I138" s="72"/>
      <c r="J138" s="71"/>
      <c r="K138" s="1067"/>
      <c r="L138" s="1068"/>
      <c r="M138" s="1068"/>
      <c r="N138" s="1068"/>
      <c r="O138" s="1068"/>
      <c r="P138" s="1068"/>
      <c r="Q138" s="1068"/>
      <c r="R138" s="1068"/>
      <c r="S138" s="1068"/>
      <c r="T138" s="1069"/>
      <c r="U138" s="72"/>
      <c r="V138" s="71"/>
      <c r="W138" s="63"/>
      <c r="X138" s="72"/>
      <c r="Y138" s="71"/>
      <c r="Z138" s="1067"/>
      <c r="AA138" s="1068"/>
      <c r="AB138" s="1068"/>
      <c r="AC138" s="1069"/>
      <c r="AD138" s="72"/>
      <c r="AE138" s="317"/>
      <c r="AF138" s="1059"/>
      <c r="AG138" s="1060"/>
      <c r="AH138" s="1060"/>
      <c r="AI138" s="1060"/>
      <c r="AJ138" s="1060"/>
      <c r="AK138" s="1060"/>
      <c r="AL138" s="1060"/>
      <c r="AM138" s="1060"/>
      <c r="AN138" s="1060"/>
      <c r="AO138" s="1061"/>
      <c r="AP138" s="320"/>
      <c r="AQ138" s="1055"/>
      <c r="AR138" s="1055"/>
      <c r="AS138" s="1055"/>
      <c r="AT138" s="1055"/>
      <c r="AU138" s="1055"/>
      <c r="AV138" s="1055"/>
      <c r="AW138" s="1055"/>
      <c r="AX138" s="1055"/>
      <c r="AY138" s="1055"/>
      <c r="AZ138" s="1055"/>
      <c r="BA138" s="1055"/>
      <c r="BB138" s="1055"/>
      <c r="BC138" s="1055"/>
      <c r="BD138" s="1055"/>
      <c r="BE138" s="1055"/>
      <c r="BF138" s="1055"/>
      <c r="BG138" s="1055"/>
      <c r="BH138" s="1055"/>
      <c r="BI138" s="1055"/>
      <c r="BJ138" s="1056"/>
      <c r="BK138" s="73"/>
      <c r="BL138" s="62"/>
      <c r="BM138" s="74"/>
      <c r="BN138" s="73"/>
      <c r="BO138" s="62"/>
      <c r="BP138" s="75"/>
      <c r="BQ138" s="137"/>
      <c r="BR138" s="84"/>
    </row>
    <row r="139" spans="1:70" ht="11.1" customHeight="1">
      <c r="A139" s="8"/>
      <c r="B139" s="131"/>
      <c r="C139" s="360"/>
      <c r="D139" s="76"/>
      <c r="E139" s="77"/>
      <c r="F139" s="77"/>
      <c r="G139" s="77"/>
      <c r="H139" s="77"/>
      <c r="I139" s="78"/>
      <c r="J139" s="76"/>
      <c r="K139" s="77"/>
      <c r="L139" s="77"/>
      <c r="M139" s="77"/>
      <c r="N139" s="77"/>
      <c r="O139" s="77"/>
      <c r="P139" s="77"/>
      <c r="Q139" s="77"/>
      <c r="R139" s="77"/>
      <c r="S139" s="77"/>
      <c r="T139" s="77"/>
      <c r="U139" s="78"/>
      <c r="V139" s="76"/>
      <c r="W139" s="77"/>
      <c r="X139" s="78"/>
      <c r="Y139" s="76"/>
      <c r="Z139" s="77"/>
      <c r="AA139" s="77"/>
      <c r="AB139" s="77"/>
      <c r="AC139" s="77"/>
      <c r="AD139" s="78"/>
      <c r="AE139" s="318"/>
      <c r="AF139" s="1062"/>
      <c r="AG139" s="1062"/>
      <c r="AH139" s="1062"/>
      <c r="AI139" s="1062"/>
      <c r="AJ139" s="1062"/>
      <c r="AK139" s="1062"/>
      <c r="AL139" s="1062"/>
      <c r="AM139" s="1062"/>
      <c r="AN139" s="1062"/>
      <c r="AO139" s="1062"/>
      <c r="AP139" s="321"/>
      <c r="AQ139" s="1057"/>
      <c r="AR139" s="1057"/>
      <c r="AS139" s="1057"/>
      <c r="AT139" s="1057"/>
      <c r="AU139" s="1057"/>
      <c r="AV139" s="1057"/>
      <c r="AW139" s="1057"/>
      <c r="AX139" s="1057"/>
      <c r="AY139" s="1057"/>
      <c r="AZ139" s="1057"/>
      <c r="BA139" s="1057"/>
      <c r="BB139" s="1057"/>
      <c r="BC139" s="1057"/>
      <c r="BD139" s="1057"/>
      <c r="BE139" s="1057"/>
      <c r="BF139" s="1057"/>
      <c r="BG139" s="1057"/>
      <c r="BH139" s="1057"/>
      <c r="BI139" s="1057"/>
      <c r="BJ139" s="1058"/>
      <c r="BK139" s="79"/>
      <c r="BL139" s="80"/>
      <c r="BM139" s="80"/>
      <c r="BN139" s="79"/>
      <c r="BO139" s="80"/>
      <c r="BP139" s="81"/>
      <c r="BQ139" s="137"/>
      <c r="BR139" s="84"/>
    </row>
    <row r="140" spans="1:70" ht="11.1" customHeight="1">
      <c r="A140" s="8"/>
      <c r="B140" s="131"/>
      <c r="C140" s="361"/>
      <c r="D140" s="64"/>
      <c r="E140" s="65"/>
      <c r="F140" s="65"/>
      <c r="G140" s="65"/>
      <c r="H140" s="65"/>
      <c r="I140" s="66"/>
      <c r="J140" s="67"/>
      <c r="K140" s="65"/>
      <c r="L140" s="65"/>
      <c r="M140" s="65"/>
      <c r="N140" s="65"/>
      <c r="O140" s="65"/>
      <c r="P140" s="65"/>
      <c r="Q140" s="65"/>
      <c r="R140" s="65"/>
      <c r="S140" s="65"/>
      <c r="T140" s="65"/>
      <c r="U140" s="66"/>
      <c r="V140" s="67"/>
      <c r="W140" s="65"/>
      <c r="X140" s="66"/>
      <c r="Y140" s="67"/>
      <c r="Z140" s="65"/>
      <c r="AA140" s="65"/>
      <c r="AB140" s="65"/>
      <c r="AC140" s="65"/>
      <c r="AD140" s="66"/>
      <c r="AE140" s="316"/>
      <c r="AF140" s="1063"/>
      <c r="AG140" s="1063"/>
      <c r="AH140" s="1063"/>
      <c r="AI140" s="1063"/>
      <c r="AJ140" s="1063"/>
      <c r="AK140" s="1063"/>
      <c r="AL140" s="1063"/>
      <c r="AM140" s="1063"/>
      <c r="AN140" s="1063"/>
      <c r="AO140" s="1063"/>
      <c r="AP140" s="319"/>
      <c r="AQ140" s="1053" t="str">
        <f ca="1">IF(AF141=data!$I$2,"",
IF(
IFERROR(SEARCH(AF141,AQ140),0)=0,
IF(LEN(AF141)&gt;0,
       AQ140&amp;IF(LEN(AQ140)&gt;0,", ","")&amp;AF141,
       ""),
AQ140
))</f>
        <v/>
      </c>
      <c r="AR140" s="1053"/>
      <c r="AS140" s="1053"/>
      <c r="AT140" s="1053"/>
      <c r="AU140" s="1053"/>
      <c r="AV140" s="1053"/>
      <c r="AW140" s="1053"/>
      <c r="AX140" s="1053"/>
      <c r="AY140" s="1053"/>
      <c r="AZ140" s="1053"/>
      <c r="BA140" s="1053"/>
      <c r="BB140" s="1053"/>
      <c r="BC140" s="1053"/>
      <c r="BD140" s="1053"/>
      <c r="BE140" s="1053"/>
      <c r="BF140" s="1053"/>
      <c r="BG140" s="1053"/>
      <c r="BH140" s="1053"/>
      <c r="BI140" s="1053"/>
      <c r="BJ140" s="1054"/>
      <c r="BK140" s="68"/>
      <c r="BL140" s="69"/>
      <c r="BM140" s="69"/>
      <c r="BN140" s="68"/>
      <c r="BO140" s="69"/>
      <c r="BP140" s="70"/>
      <c r="BQ140" s="137"/>
      <c r="BR140" s="84"/>
    </row>
    <row r="141" spans="1:70" ht="11.1" customHeight="1">
      <c r="A141" s="8"/>
      <c r="B141" s="131"/>
      <c r="C141" s="359">
        <v>44</v>
      </c>
      <c r="D141" s="71"/>
      <c r="E141" s="1064"/>
      <c r="F141" s="1065"/>
      <c r="G141" s="1065"/>
      <c r="H141" s="1066"/>
      <c r="I141" s="72"/>
      <c r="J141" s="71"/>
      <c r="K141" s="1067"/>
      <c r="L141" s="1068"/>
      <c r="M141" s="1068"/>
      <c r="N141" s="1068"/>
      <c r="O141" s="1068"/>
      <c r="P141" s="1068"/>
      <c r="Q141" s="1068"/>
      <c r="R141" s="1068"/>
      <c r="S141" s="1068"/>
      <c r="T141" s="1069"/>
      <c r="U141" s="72"/>
      <c r="V141" s="71"/>
      <c r="W141" s="63"/>
      <c r="X141" s="72"/>
      <c r="Y141" s="71"/>
      <c r="Z141" s="1067"/>
      <c r="AA141" s="1068"/>
      <c r="AB141" s="1068"/>
      <c r="AC141" s="1069"/>
      <c r="AD141" s="72"/>
      <c r="AE141" s="317"/>
      <c r="AF141" s="1059"/>
      <c r="AG141" s="1060"/>
      <c r="AH141" s="1060"/>
      <c r="AI141" s="1060"/>
      <c r="AJ141" s="1060"/>
      <c r="AK141" s="1060"/>
      <c r="AL141" s="1060"/>
      <c r="AM141" s="1060"/>
      <c r="AN141" s="1060"/>
      <c r="AO141" s="1061"/>
      <c r="AP141" s="320"/>
      <c r="AQ141" s="1055"/>
      <c r="AR141" s="1055"/>
      <c r="AS141" s="1055"/>
      <c r="AT141" s="1055"/>
      <c r="AU141" s="1055"/>
      <c r="AV141" s="1055"/>
      <c r="AW141" s="1055"/>
      <c r="AX141" s="1055"/>
      <c r="AY141" s="1055"/>
      <c r="AZ141" s="1055"/>
      <c r="BA141" s="1055"/>
      <c r="BB141" s="1055"/>
      <c r="BC141" s="1055"/>
      <c r="BD141" s="1055"/>
      <c r="BE141" s="1055"/>
      <c r="BF141" s="1055"/>
      <c r="BG141" s="1055"/>
      <c r="BH141" s="1055"/>
      <c r="BI141" s="1055"/>
      <c r="BJ141" s="1056"/>
      <c r="BK141" s="73"/>
      <c r="BL141" s="62"/>
      <c r="BM141" s="74"/>
      <c r="BN141" s="73"/>
      <c r="BO141" s="62"/>
      <c r="BP141" s="75"/>
      <c r="BQ141" s="137"/>
      <c r="BR141" s="84"/>
    </row>
    <row r="142" spans="1:70" ht="11.1" customHeight="1">
      <c r="A142" s="8"/>
      <c r="B142" s="131"/>
      <c r="C142" s="360"/>
      <c r="D142" s="76"/>
      <c r="E142" s="77"/>
      <c r="F142" s="77"/>
      <c r="G142" s="77"/>
      <c r="H142" s="77"/>
      <c r="I142" s="78"/>
      <c r="J142" s="76"/>
      <c r="K142" s="77"/>
      <c r="L142" s="77"/>
      <c r="M142" s="77"/>
      <c r="N142" s="77"/>
      <c r="O142" s="77"/>
      <c r="P142" s="77"/>
      <c r="Q142" s="77"/>
      <c r="R142" s="77"/>
      <c r="S142" s="77"/>
      <c r="T142" s="77"/>
      <c r="U142" s="78"/>
      <c r="V142" s="76"/>
      <c r="W142" s="77"/>
      <c r="X142" s="78"/>
      <c r="Y142" s="76"/>
      <c r="Z142" s="77"/>
      <c r="AA142" s="77"/>
      <c r="AB142" s="77"/>
      <c r="AC142" s="77"/>
      <c r="AD142" s="78"/>
      <c r="AE142" s="318"/>
      <c r="AF142" s="1062"/>
      <c r="AG142" s="1062"/>
      <c r="AH142" s="1062"/>
      <c r="AI142" s="1062"/>
      <c r="AJ142" s="1062"/>
      <c r="AK142" s="1062"/>
      <c r="AL142" s="1062"/>
      <c r="AM142" s="1062"/>
      <c r="AN142" s="1062"/>
      <c r="AO142" s="1062"/>
      <c r="AP142" s="321"/>
      <c r="AQ142" s="1057"/>
      <c r="AR142" s="1057"/>
      <c r="AS142" s="1057"/>
      <c r="AT142" s="1057"/>
      <c r="AU142" s="1057"/>
      <c r="AV142" s="1057"/>
      <c r="AW142" s="1057"/>
      <c r="AX142" s="1057"/>
      <c r="AY142" s="1057"/>
      <c r="AZ142" s="1057"/>
      <c r="BA142" s="1057"/>
      <c r="BB142" s="1057"/>
      <c r="BC142" s="1057"/>
      <c r="BD142" s="1057"/>
      <c r="BE142" s="1057"/>
      <c r="BF142" s="1057"/>
      <c r="BG142" s="1057"/>
      <c r="BH142" s="1057"/>
      <c r="BI142" s="1057"/>
      <c r="BJ142" s="1058"/>
      <c r="BK142" s="79"/>
      <c r="BL142" s="80"/>
      <c r="BM142" s="80"/>
      <c r="BN142" s="79"/>
      <c r="BO142" s="80"/>
      <c r="BP142" s="81"/>
      <c r="BQ142" s="137"/>
      <c r="BR142" s="84"/>
    </row>
    <row r="143" spans="1:70" ht="11.1" customHeight="1">
      <c r="A143" s="8"/>
      <c r="B143" s="131"/>
      <c r="C143" s="361"/>
      <c r="D143" s="64"/>
      <c r="E143" s="65"/>
      <c r="F143" s="65"/>
      <c r="G143" s="65"/>
      <c r="H143" s="65"/>
      <c r="I143" s="66"/>
      <c r="J143" s="67"/>
      <c r="K143" s="65"/>
      <c r="L143" s="65"/>
      <c r="M143" s="65"/>
      <c r="N143" s="65"/>
      <c r="O143" s="65"/>
      <c r="P143" s="65"/>
      <c r="Q143" s="65"/>
      <c r="R143" s="65"/>
      <c r="S143" s="65"/>
      <c r="T143" s="65"/>
      <c r="U143" s="66"/>
      <c r="V143" s="67"/>
      <c r="W143" s="65"/>
      <c r="X143" s="66"/>
      <c r="Y143" s="67"/>
      <c r="Z143" s="65"/>
      <c r="AA143" s="65"/>
      <c r="AB143" s="65"/>
      <c r="AC143" s="65"/>
      <c r="AD143" s="66"/>
      <c r="AE143" s="316"/>
      <c r="AF143" s="1063"/>
      <c r="AG143" s="1063"/>
      <c r="AH143" s="1063"/>
      <c r="AI143" s="1063"/>
      <c r="AJ143" s="1063"/>
      <c r="AK143" s="1063"/>
      <c r="AL143" s="1063"/>
      <c r="AM143" s="1063"/>
      <c r="AN143" s="1063"/>
      <c r="AO143" s="1063"/>
      <c r="AP143" s="319"/>
      <c r="AQ143" s="1053" t="str">
        <f ca="1">IF(AF144=data!$I$2,"",
IF(
IFERROR(SEARCH(AF144,AQ143),0)=0,
IF(LEN(AF144)&gt;0,
       AQ143&amp;IF(LEN(AQ143)&gt;0,", ","")&amp;AF144,
       ""),
AQ143
))</f>
        <v/>
      </c>
      <c r="AR143" s="1053"/>
      <c r="AS143" s="1053"/>
      <c r="AT143" s="1053"/>
      <c r="AU143" s="1053"/>
      <c r="AV143" s="1053"/>
      <c r="AW143" s="1053"/>
      <c r="AX143" s="1053"/>
      <c r="AY143" s="1053"/>
      <c r="AZ143" s="1053"/>
      <c r="BA143" s="1053"/>
      <c r="BB143" s="1053"/>
      <c r="BC143" s="1053"/>
      <c r="BD143" s="1053"/>
      <c r="BE143" s="1053"/>
      <c r="BF143" s="1053"/>
      <c r="BG143" s="1053"/>
      <c r="BH143" s="1053"/>
      <c r="BI143" s="1053"/>
      <c r="BJ143" s="1054"/>
      <c r="BK143" s="68"/>
      <c r="BL143" s="69"/>
      <c r="BM143" s="69"/>
      <c r="BN143" s="68"/>
      <c r="BO143" s="69"/>
      <c r="BP143" s="70"/>
      <c r="BQ143" s="137"/>
      <c r="BR143" s="84"/>
    </row>
    <row r="144" spans="1:70" ht="11.1" customHeight="1">
      <c r="A144" s="8"/>
      <c r="B144" s="131"/>
      <c r="C144" s="359">
        <v>45</v>
      </c>
      <c r="D144" s="71"/>
      <c r="E144" s="1064"/>
      <c r="F144" s="1065"/>
      <c r="G144" s="1065"/>
      <c r="H144" s="1066"/>
      <c r="I144" s="72"/>
      <c r="J144" s="71"/>
      <c r="K144" s="1067"/>
      <c r="L144" s="1068"/>
      <c r="M144" s="1068"/>
      <c r="N144" s="1068"/>
      <c r="O144" s="1068"/>
      <c r="P144" s="1068"/>
      <c r="Q144" s="1068"/>
      <c r="R144" s="1068"/>
      <c r="S144" s="1068"/>
      <c r="T144" s="1069"/>
      <c r="U144" s="72"/>
      <c r="V144" s="71"/>
      <c r="W144" s="63"/>
      <c r="X144" s="72"/>
      <c r="Y144" s="71"/>
      <c r="Z144" s="1067"/>
      <c r="AA144" s="1068"/>
      <c r="AB144" s="1068"/>
      <c r="AC144" s="1069"/>
      <c r="AD144" s="72"/>
      <c r="AE144" s="317"/>
      <c r="AF144" s="1059"/>
      <c r="AG144" s="1060"/>
      <c r="AH144" s="1060"/>
      <c r="AI144" s="1060"/>
      <c r="AJ144" s="1060"/>
      <c r="AK144" s="1060"/>
      <c r="AL144" s="1060"/>
      <c r="AM144" s="1060"/>
      <c r="AN144" s="1060"/>
      <c r="AO144" s="1061"/>
      <c r="AP144" s="320"/>
      <c r="AQ144" s="1055"/>
      <c r="AR144" s="1055"/>
      <c r="AS144" s="1055"/>
      <c r="AT144" s="1055"/>
      <c r="AU144" s="1055"/>
      <c r="AV144" s="1055"/>
      <c r="AW144" s="1055"/>
      <c r="AX144" s="1055"/>
      <c r="AY144" s="1055"/>
      <c r="AZ144" s="1055"/>
      <c r="BA144" s="1055"/>
      <c r="BB144" s="1055"/>
      <c r="BC144" s="1055"/>
      <c r="BD144" s="1055"/>
      <c r="BE144" s="1055"/>
      <c r="BF144" s="1055"/>
      <c r="BG144" s="1055"/>
      <c r="BH144" s="1055"/>
      <c r="BI144" s="1055"/>
      <c r="BJ144" s="1056"/>
      <c r="BK144" s="73"/>
      <c r="BL144" s="62"/>
      <c r="BM144" s="74"/>
      <c r="BN144" s="73"/>
      <c r="BO144" s="62"/>
      <c r="BP144" s="75"/>
      <c r="BQ144" s="137"/>
      <c r="BR144" s="84"/>
    </row>
    <row r="145" spans="1:70" ht="11.1" customHeight="1">
      <c r="A145" s="8"/>
      <c r="B145" s="131"/>
      <c r="C145" s="360"/>
      <c r="D145" s="76"/>
      <c r="E145" s="77"/>
      <c r="F145" s="77"/>
      <c r="G145" s="77"/>
      <c r="H145" s="77"/>
      <c r="I145" s="78"/>
      <c r="J145" s="76"/>
      <c r="K145" s="77"/>
      <c r="L145" s="77"/>
      <c r="M145" s="77"/>
      <c r="N145" s="77"/>
      <c r="O145" s="77"/>
      <c r="P145" s="77"/>
      <c r="Q145" s="77"/>
      <c r="R145" s="77"/>
      <c r="S145" s="77"/>
      <c r="T145" s="77"/>
      <c r="U145" s="78"/>
      <c r="V145" s="76"/>
      <c r="W145" s="77"/>
      <c r="X145" s="78"/>
      <c r="Y145" s="76"/>
      <c r="Z145" s="77"/>
      <c r="AA145" s="77"/>
      <c r="AB145" s="77"/>
      <c r="AC145" s="77"/>
      <c r="AD145" s="78"/>
      <c r="AE145" s="318"/>
      <c r="AF145" s="1062"/>
      <c r="AG145" s="1062"/>
      <c r="AH145" s="1062"/>
      <c r="AI145" s="1062"/>
      <c r="AJ145" s="1062"/>
      <c r="AK145" s="1062"/>
      <c r="AL145" s="1062"/>
      <c r="AM145" s="1062"/>
      <c r="AN145" s="1062"/>
      <c r="AO145" s="1062"/>
      <c r="AP145" s="321"/>
      <c r="AQ145" s="1057"/>
      <c r="AR145" s="1057"/>
      <c r="AS145" s="1057"/>
      <c r="AT145" s="1057"/>
      <c r="AU145" s="1057"/>
      <c r="AV145" s="1057"/>
      <c r="AW145" s="1057"/>
      <c r="AX145" s="1057"/>
      <c r="AY145" s="1057"/>
      <c r="AZ145" s="1057"/>
      <c r="BA145" s="1057"/>
      <c r="BB145" s="1057"/>
      <c r="BC145" s="1057"/>
      <c r="BD145" s="1057"/>
      <c r="BE145" s="1057"/>
      <c r="BF145" s="1057"/>
      <c r="BG145" s="1057"/>
      <c r="BH145" s="1057"/>
      <c r="BI145" s="1057"/>
      <c r="BJ145" s="1058"/>
      <c r="BK145" s="79"/>
      <c r="BL145" s="80"/>
      <c r="BM145" s="80"/>
      <c r="BN145" s="79"/>
      <c r="BO145" s="80"/>
      <c r="BP145" s="81"/>
      <c r="BQ145" s="137"/>
      <c r="BR145" s="84"/>
    </row>
    <row r="146" spans="1:70" ht="11.1" customHeight="1">
      <c r="A146" s="8"/>
      <c r="B146" s="131"/>
      <c r="C146" s="361"/>
      <c r="D146" s="64"/>
      <c r="E146" s="65"/>
      <c r="F146" s="65"/>
      <c r="G146" s="65"/>
      <c r="H146" s="65"/>
      <c r="I146" s="66"/>
      <c r="J146" s="67"/>
      <c r="K146" s="65"/>
      <c r="L146" s="65"/>
      <c r="M146" s="65"/>
      <c r="N146" s="65"/>
      <c r="O146" s="65"/>
      <c r="P146" s="65"/>
      <c r="Q146" s="65"/>
      <c r="R146" s="65"/>
      <c r="S146" s="65"/>
      <c r="T146" s="65"/>
      <c r="U146" s="66"/>
      <c r="V146" s="67"/>
      <c r="W146" s="65"/>
      <c r="X146" s="66"/>
      <c r="Y146" s="67"/>
      <c r="Z146" s="65"/>
      <c r="AA146" s="65"/>
      <c r="AB146" s="65"/>
      <c r="AC146" s="65"/>
      <c r="AD146" s="66"/>
      <c r="AE146" s="316"/>
      <c r="AF146" s="1063"/>
      <c r="AG146" s="1063"/>
      <c r="AH146" s="1063"/>
      <c r="AI146" s="1063"/>
      <c r="AJ146" s="1063"/>
      <c r="AK146" s="1063"/>
      <c r="AL146" s="1063"/>
      <c r="AM146" s="1063"/>
      <c r="AN146" s="1063"/>
      <c r="AO146" s="1063"/>
      <c r="AP146" s="319"/>
      <c r="AQ146" s="1053" t="str">
        <f ca="1">IF(AF147=data!$I$2,"",
IF(
IFERROR(SEARCH(AF147,AQ146),0)=0,
IF(LEN(AF147)&gt;0,
       AQ146&amp;IF(LEN(AQ146)&gt;0,", ","")&amp;AF147,
       ""),
AQ146
))</f>
        <v/>
      </c>
      <c r="AR146" s="1053"/>
      <c r="AS146" s="1053"/>
      <c r="AT146" s="1053"/>
      <c r="AU146" s="1053"/>
      <c r="AV146" s="1053"/>
      <c r="AW146" s="1053"/>
      <c r="AX146" s="1053"/>
      <c r="AY146" s="1053"/>
      <c r="AZ146" s="1053"/>
      <c r="BA146" s="1053"/>
      <c r="BB146" s="1053"/>
      <c r="BC146" s="1053"/>
      <c r="BD146" s="1053"/>
      <c r="BE146" s="1053"/>
      <c r="BF146" s="1053"/>
      <c r="BG146" s="1053"/>
      <c r="BH146" s="1053"/>
      <c r="BI146" s="1053"/>
      <c r="BJ146" s="1054"/>
      <c r="BK146" s="68"/>
      <c r="BL146" s="69"/>
      <c r="BM146" s="69"/>
      <c r="BN146" s="68"/>
      <c r="BO146" s="69"/>
      <c r="BP146" s="70"/>
      <c r="BQ146" s="137"/>
      <c r="BR146" s="84"/>
    </row>
    <row r="147" spans="1:70" ht="11.1" customHeight="1">
      <c r="A147" s="8"/>
      <c r="B147" s="131"/>
      <c r="C147" s="359">
        <v>46</v>
      </c>
      <c r="D147" s="71"/>
      <c r="E147" s="1064"/>
      <c r="F147" s="1065"/>
      <c r="G147" s="1065"/>
      <c r="H147" s="1066"/>
      <c r="I147" s="72"/>
      <c r="J147" s="71"/>
      <c r="K147" s="1067"/>
      <c r="L147" s="1068"/>
      <c r="M147" s="1068"/>
      <c r="N147" s="1068"/>
      <c r="O147" s="1068"/>
      <c r="P147" s="1068"/>
      <c r="Q147" s="1068"/>
      <c r="R147" s="1068"/>
      <c r="S147" s="1068"/>
      <c r="T147" s="1069"/>
      <c r="U147" s="72"/>
      <c r="V147" s="71"/>
      <c r="W147" s="63"/>
      <c r="X147" s="72"/>
      <c r="Y147" s="71"/>
      <c r="Z147" s="1067"/>
      <c r="AA147" s="1068"/>
      <c r="AB147" s="1068"/>
      <c r="AC147" s="1069"/>
      <c r="AD147" s="72"/>
      <c r="AE147" s="317"/>
      <c r="AF147" s="1059"/>
      <c r="AG147" s="1060"/>
      <c r="AH147" s="1060"/>
      <c r="AI147" s="1060"/>
      <c r="AJ147" s="1060"/>
      <c r="AK147" s="1060"/>
      <c r="AL147" s="1060"/>
      <c r="AM147" s="1060"/>
      <c r="AN147" s="1060"/>
      <c r="AO147" s="1061"/>
      <c r="AP147" s="320"/>
      <c r="AQ147" s="1055"/>
      <c r="AR147" s="1055"/>
      <c r="AS147" s="1055"/>
      <c r="AT147" s="1055"/>
      <c r="AU147" s="1055"/>
      <c r="AV147" s="1055"/>
      <c r="AW147" s="1055"/>
      <c r="AX147" s="1055"/>
      <c r="AY147" s="1055"/>
      <c r="AZ147" s="1055"/>
      <c r="BA147" s="1055"/>
      <c r="BB147" s="1055"/>
      <c r="BC147" s="1055"/>
      <c r="BD147" s="1055"/>
      <c r="BE147" s="1055"/>
      <c r="BF147" s="1055"/>
      <c r="BG147" s="1055"/>
      <c r="BH147" s="1055"/>
      <c r="BI147" s="1055"/>
      <c r="BJ147" s="1056"/>
      <c r="BK147" s="73"/>
      <c r="BL147" s="62"/>
      <c r="BM147" s="74"/>
      <c r="BN147" s="73"/>
      <c r="BO147" s="62"/>
      <c r="BP147" s="75"/>
      <c r="BQ147" s="137"/>
      <c r="BR147" s="84"/>
    </row>
    <row r="148" spans="1:70" ht="11.1" customHeight="1">
      <c r="A148" s="8"/>
      <c r="B148" s="131"/>
      <c r="C148" s="360"/>
      <c r="D148" s="76"/>
      <c r="E148" s="77"/>
      <c r="F148" s="77"/>
      <c r="G148" s="77"/>
      <c r="H148" s="77"/>
      <c r="I148" s="78"/>
      <c r="J148" s="76"/>
      <c r="K148" s="77"/>
      <c r="L148" s="77"/>
      <c r="M148" s="77"/>
      <c r="N148" s="77"/>
      <c r="O148" s="77"/>
      <c r="P148" s="77"/>
      <c r="Q148" s="77"/>
      <c r="R148" s="77"/>
      <c r="S148" s="77"/>
      <c r="T148" s="77"/>
      <c r="U148" s="78"/>
      <c r="V148" s="76"/>
      <c r="W148" s="77"/>
      <c r="X148" s="78"/>
      <c r="Y148" s="76"/>
      <c r="Z148" s="77"/>
      <c r="AA148" s="77"/>
      <c r="AB148" s="77"/>
      <c r="AC148" s="77"/>
      <c r="AD148" s="78"/>
      <c r="AE148" s="318"/>
      <c r="AF148" s="1062"/>
      <c r="AG148" s="1062"/>
      <c r="AH148" s="1062"/>
      <c r="AI148" s="1062"/>
      <c r="AJ148" s="1062"/>
      <c r="AK148" s="1062"/>
      <c r="AL148" s="1062"/>
      <c r="AM148" s="1062"/>
      <c r="AN148" s="1062"/>
      <c r="AO148" s="1062"/>
      <c r="AP148" s="321"/>
      <c r="AQ148" s="1057"/>
      <c r="AR148" s="1057"/>
      <c r="AS148" s="1057"/>
      <c r="AT148" s="1057"/>
      <c r="AU148" s="1057"/>
      <c r="AV148" s="1057"/>
      <c r="AW148" s="1057"/>
      <c r="AX148" s="1057"/>
      <c r="AY148" s="1057"/>
      <c r="AZ148" s="1057"/>
      <c r="BA148" s="1057"/>
      <c r="BB148" s="1057"/>
      <c r="BC148" s="1057"/>
      <c r="BD148" s="1057"/>
      <c r="BE148" s="1057"/>
      <c r="BF148" s="1057"/>
      <c r="BG148" s="1057"/>
      <c r="BH148" s="1057"/>
      <c r="BI148" s="1057"/>
      <c r="BJ148" s="1058"/>
      <c r="BK148" s="79"/>
      <c r="BL148" s="80"/>
      <c r="BM148" s="80"/>
      <c r="BN148" s="79"/>
      <c r="BO148" s="80"/>
      <c r="BP148" s="81"/>
      <c r="BQ148" s="137"/>
      <c r="BR148" s="84"/>
    </row>
    <row r="149" spans="1:70" ht="11.1" customHeight="1">
      <c r="A149" s="8"/>
      <c r="B149" s="131"/>
      <c r="C149" s="361"/>
      <c r="D149" s="64"/>
      <c r="E149" s="65"/>
      <c r="F149" s="65"/>
      <c r="G149" s="65"/>
      <c r="H149" s="65"/>
      <c r="I149" s="66"/>
      <c r="J149" s="67"/>
      <c r="K149" s="65"/>
      <c r="L149" s="65"/>
      <c r="M149" s="65"/>
      <c r="N149" s="65"/>
      <c r="O149" s="65"/>
      <c r="P149" s="65"/>
      <c r="Q149" s="65"/>
      <c r="R149" s="65"/>
      <c r="S149" s="65"/>
      <c r="T149" s="65"/>
      <c r="U149" s="66"/>
      <c r="V149" s="67"/>
      <c r="W149" s="65"/>
      <c r="X149" s="66"/>
      <c r="Y149" s="67"/>
      <c r="Z149" s="65"/>
      <c r="AA149" s="65"/>
      <c r="AB149" s="65"/>
      <c r="AC149" s="65"/>
      <c r="AD149" s="66"/>
      <c r="AE149" s="316"/>
      <c r="AF149" s="1063"/>
      <c r="AG149" s="1063"/>
      <c r="AH149" s="1063"/>
      <c r="AI149" s="1063"/>
      <c r="AJ149" s="1063"/>
      <c r="AK149" s="1063"/>
      <c r="AL149" s="1063"/>
      <c r="AM149" s="1063"/>
      <c r="AN149" s="1063"/>
      <c r="AO149" s="1063"/>
      <c r="AP149" s="319"/>
      <c r="AQ149" s="1053" t="str">
        <f ca="1">IF(AF150=data!$I$2,"",
IF(
IFERROR(SEARCH(AF150,AQ149),0)=0,
IF(LEN(AF150)&gt;0,
       AQ149&amp;IF(LEN(AQ149)&gt;0,", ","")&amp;AF150,
       ""),
AQ149
))</f>
        <v/>
      </c>
      <c r="AR149" s="1053"/>
      <c r="AS149" s="1053"/>
      <c r="AT149" s="1053"/>
      <c r="AU149" s="1053"/>
      <c r="AV149" s="1053"/>
      <c r="AW149" s="1053"/>
      <c r="AX149" s="1053"/>
      <c r="AY149" s="1053"/>
      <c r="AZ149" s="1053"/>
      <c r="BA149" s="1053"/>
      <c r="BB149" s="1053"/>
      <c r="BC149" s="1053"/>
      <c r="BD149" s="1053"/>
      <c r="BE149" s="1053"/>
      <c r="BF149" s="1053"/>
      <c r="BG149" s="1053"/>
      <c r="BH149" s="1053"/>
      <c r="BI149" s="1053"/>
      <c r="BJ149" s="1054"/>
      <c r="BK149" s="68"/>
      <c r="BL149" s="69"/>
      <c r="BM149" s="69"/>
      <c r="BN149" s="68"/>
      <c r="BO149" s="69"/>
      <c r="BP149" s="70"/>
      <c r="BQ149" s="137"/>
      <c r="BR149" s="84"/>
    </row>
    <row r="150" spans="1:70" ht="11.1" customHeight="1">
      <c r="A150" s="8"/>
      <c r="B150" s="131"/>
      <c r="C150" s="359">
        <v>47</v>
      </c>
      <c r="D150" s="71"/>
      <c r="E150" s="1064"/>
      <c r="F150" s="1065"/>
      <c r="G150" s="1065"/>
      <c r="H150" s="1066"/>
      <c r="I150" s="72"/>
      <c r="J150" s="71"/>
      <c r="K150" s="1067"/>
      <c r="L150" s="1068"/>
      <c r="M150" s="1068"/>
      <c r="N150" s="1068"/>
      <c r="O150" s="1068"/>
      <c r="P150" s="1068"/>
      <c r="Q150" s="1068"/>
      <c r="R150" s="1068"/>
      <c r="S150" s="1068"/>
      <c r="T150" s="1069"/>
      <c r="U150" s="72"/>
      <c r="V150" s="71"/>
      <c r="W150" s="63"/>
      <c r="X150" s="72"/>
      <c r="Y150" s="71"/>
      <c r="Z150" s="1067"/>
      <c r="AA150" s="1068"/>
      <c r="AB150" s="1068"/>
      <c r="AC150" s="1069"/>
      <c r="AD150" s="72"/>
      <c r="AE150" s="317"/>
      <c r="AF150" s="1059"/>
      <c r="AG150" s="1060"/>
      <c r="AH150" s="1060"/>
      <c r="AI150" s="1060"/>
      <c r="AJ150" s="1060"/>
      <c r="AK150" s="1060"/>
      <c r="AL150" s="1060"/>
      <c r="AM150" s="1060"/>
      <c r="AN150" s="1060"/>
      <c r="AO150" s="1061"/>
      <c r="AP150" s="320"/>
      <c r="AQ150" s="1055"/>
      <c r="AR150" s="1055"/>
      <c r="AS150" s="1055"/>
      <c r="AT150" s="1055"/>
      <c r="AU150" s="1055"/>
      <c r="AV150" s="1055"/>
      <c r="AW150" s="1055"/>
      <c r="AX150" s="1055"/>
      <c r="AY150" s="1055"/>
      <c r="AZ150" s="1055"/>
      <c r="BA150" s="1055"/>
      <c r="BB150" s="1055"/>
      <c r="BC150" s="1055"/>
      <c r="BD150" s="1055"/>
      <c r="BE150" s="1055"/>
      <c r="BF150" s="1055"/>
      <c r="BG150" s="1055"/>
      <c r="BH150" s="1055"/>
      <c r="BI150" s="1055"/>
      <c r="BJ150" s="1056"/>
      <c r="BK150" s="73"/>
      <c r="BL150" s="62"/>
      <c r="BM150" s="74"/>
      <c r="BN150" s="73"/>
      <c r="BO150" s="62"/>
      <c r="BP150" s="75"/>
      <c r="BQ150" s="137"/>
      <c r="BR150" s="84"/>
    </row>
    <row r="151" spans="1:70" ht="11.1" customHeight="1">
      <c r="A151" s="8"/>
      <c r="B151" s="131"/>
      <c r="C151" s="360"/>
      <c r="D151" s="76"/>
      <c r="E151" s="77"/>
      <c r="F151" s="77"/>
      <c r="G151" s="77"/>
      <c r="H151" s="77"/>
      <c r="I151" s="78"/>
      <c r="J151" s="76"/>
      <c r="K151" s="77"/>
      <c r="L151" s="77"/>
      <c r="M151" s="77"/>
      <c r="N151" s="77"/>
      <c r="O151" s="77"/>
      <c r="P151" s="77"/>
      <c r="Q151" s="77"/>
      <c r="R151" s="77"/>
      <c r="S151" s="77"/>
      <c r="T151" s="77"/>
      <c r="U151" s="78"/>
      <c r="V151" s="76"/>
      <c r="W151" s="77"/>
      <c r="X151" s="78"/>
      <c r="Y151" s="76"/>
      <c r="Z151" s="77"/>
      <c r="AA151" s="77"/>
      <c r="AB151" s="77"/>
      <c r="AC151" s="77"/>
      <c r="AD151" s="78"/>
      <c r="AE151" s="318"/>
      <c r="AF151" s="1062"/>
      <c r="AG151" s="1062"/>
      <c r="AH151" s="1062"/>
      <c r="AI151" s="1062"/>
      <c r="AJ151" s="1062"/>
      <c r="AK151" s="1062"/>
      <c r="AL151" s="1062"/>
      <c r="AM151" s="1062"/>
      <c r="AN151" s="1062"/>
      <c r="AO151" s="1062"/>
      <c r="AP151" s="321"/>
      <c r="AQ151" s="1057"/>
      <c r="AR151" s="1057"/>
      <c r="AS151" s="1057"/>
      <c r="AT151" s="1057"/>
      <c r="AU151" s="1057"/>
      <c r="AV151" s="1057"/>
      <c r="AW151" s="1057"/>
      <c r="AX151" s="1057"/>
      <c r="AY151" s="1057"/>
      <c r="AZ151" s="1057"/>
      <c r="BA151" s="1057"/>
      <c r="BB151" s="1057"/>
      <c r="BC151" s="1057"/>
      <c r="BD151" s="1057"/>
      <c r="BE151" s="1057"/>
      <c r="BF151" s="1057"/>
      <c r="BG151" s="1057"/>
      <c r="BH151" s="1057"/>
      <c r="BI151" s="1057"/>
      <c r="BJ151" s="1058"/>
      <c r="BK151" s="79"/>
      <c r="BL151" s="80"/>
      <c r="BM151" s="80"/>
      <c r="BN151" s="79"/>
      <c r="BO151" s="80"/>
      <c r="BP151" s="81"/>
      <c r="BQ151" s="137"/>
      <c r="BR151" s="84"/>
    </row>
    <row r="152" spans="1:70" ht="11.1" customHeight="1">
      <c r="A152" s="8"/>
      <c r="B152" s="131"/>
      <c r="C152" s="361"/>
      <c r="D152" s="64"/>
      <c r="E152" s="65"/>
      <c r="F152" s="65"/>
      <c r="G152" s="65"/>
      <c r="H152" s="65"/>
      <c r="I152" s="66"/>
      <c r="J152" s="67"/>
      <c r="K152" s="65"/>
      <c r="L152" s="65"/>
      <c r="M152" s="65"/>
      <c r="N152" s="65"/>
      <c r="O152" s="65"/>
      <c r="P152" s="65"/>
      <c r="Q152" s="65"/>
      <c r="R152" s="65"/>
      <c r="S152" s="65"/>
      <c r="T152" s="65"/>
      <c r="U152" s="66"/>
      <c r="V152" s="67"/>
      <c r="W152" s="65"/>
      <c r="X152" s="66"/>
      <c r="Y152" s="67"/>
      <c r="Z152" s="65"/>
      <c r="AA152" s="65"/>
      <c r="AB152" s="65"/>
      <c r="AC152" s="65"/>
      <c r="AD152" s="66"/>
      <c r="AE152" s="316"/>
      <c r="AF152" s="1063"/>
      <c r="AG152" s="1063"/>
      <c r="AH152" s="1063"/>
      <c r="AI152" s="1063"/>
      <c r="AJ152" s="1063"/>
      <c r="AK152" s="1063"/>
      <c r="AL152" s="1063"/>
      <c r="AM152" s="1063"/>
      <c r="AN152" s="1063"/>
      <c r="AO152" s="1063"/>
      <c r="AP152" s="319"/>
      <c r="AQ152" s="1053" t="str">
        <f ca="1">IF(AF153=data!$I$2,"",
IF(
IFERROR(SEARCH(AF153,AQ152),0)=0,
IF(LEN(AF153)&gt;0,
       AQ152&amp;IF(LEN(AQ152)&gt;0,", ","")&amp;AF153,
       ""),
AQ152
))</f>
        <v/>
      </c>
      <c r="AR152" s="1053"/>
      <c r="AS152" s="1053"/>
      <c r="AT152" s="1053"/>
      <c r="AU152" s="1053"/>
      <c r="AV152" s="1053"/>
      <c r="AW152" s="1053"/>
      <c r="AX152" s="1053"/>
      <c r="AY152" s="1053"/>
      <c r="AZ152" s="1053"/>
      <c r="BA152" s="1053"/>
      <c r="BB152" s="1053"/>
      <c r="BC152" s="1053"/>
      <c r="BD152" s="1053"/>
      <c r="BE152" s="1053"/>
      <c r="BF152" s="1053"/>
      <c r="BG152" s="1053"/>
      <c r="BH152" s="1053"/>
      <c r="BI152" s="1053"/>
      <c r="BJ152" s="1054"/>
      <c r="BK152" s="68"/>
      <c r="BL152" s="69"/>
      <c r="BM152" s="69"/>
      <c r="BN152" s="68"/>
      <c r="BO152" s="69"/>
      <c r="BP152" s="70"/>
      <c r="BQ152" s="137"/>
      <c r="BR152" s="84"/>
    </row>
    <row r="153" spans="1:70" ht="11.1" customHeight="1">
      <c r="A153" s="8"/>
      <c r="B153" s="131"/>
      <c r="C153" s="359">
        <v>48</v>
      </c>
      <c r="D153" s="71"/>
      <c r="E153" s="1064"/>
      <c r="F153" s="1065"/>
      <c r="G153" s="1065"/>
      <c r="H153" s="1066"/>
      <c r="I153" s="72"/>
      <c r="J153" s="71"/>
      <c r="K153" s="1067"/>
      <c r="L153" s="1068"/>
      <c r="M153" s="1068"/>
      <c r="N153" s="1068"/>
      <c r="O153" s="1068"/>
      <c r="P153" s="1068"/>
      <c r="Q153" s="1068"/>
      <c r="R153" s="1068"/>
      <c r="S153" s="1068"/>
      <c r="T153" s="1069"/>
      <c r="U153" s="72"/>
      <c r="V153" s="71"/>
      <c r="W153" s="63"/>
      <c r="X153" s="72"/>
      <c r="Y153" s="71"/>
      <c r="Z153" s="1067"/>
      <c r="AA153" s="1068"/>
      <c r="AB153" s="1068"/>
      <c r="AC153" s="1069"/>
      <c r="AD153" s="72"/>
      <c r="AE153" s="317"/>
      <c r="AF153" s="1059"/>
      <c r="AG153" s="1060"/>
      <c r="AH153" s="1060"/>
      <c r="AI153" s="1060"/>
      <c r="AJ153" s="1060"/>
      <c r="AK153" s="1060"/>
      <c r="AL153" s="1060"/>
      <c r="AM153" s="1060"/>
      <c r="AN153" s="1060"/>
      <c r="AO153" s="1061"/>
      <c r="AP153" s="320"/>
      <c r="AQ153" s="1055"/>
      <c r="AR153" s="1055"/>
      <c r="AS153" s="1055"/>
      <c r="AT153" s="1055"/>
      <c r="AU153" s="1055"/>
      <c r="AV153" s="1055"/>
      <c r="AW153" s="1055"/>
      <c r="AX153" s="1055"/>
      <c r="AY153" s="1055"/>
      <c r="AZ153" s="1055"/>
      <c r="BA153" s="1055"/>
      <c r="BB153" s="1055"/>
      <c r="BC153" s="1055"/>
      <c r="BD153" s="1055"/>
      <c r="BE153" s="1055"/>
      <c r="BF153" s="1055"/>
      <c r="BG153" s="1055"/>
      <c r="BH153" s="1055"/>
      <c r="BI153" s="1055"/>
      <c r="BJ153" s="1056"/>
      <c r="BK153" s="73"/>
      <c r="BL153" s="62"/>
      <c r="BM153" s="74"/>
      <c r="BN153" s="73"/>
      <c r="BO153" s="62"/>
      <c r="BP153" s="75"/>
      <c r="BQ153" s="137"/>
      <c r="BR153" s="84"/>
    </row>
    <row r="154" spans="1:70" ht="11.1" customHeight="1">
      <c r="A154" s="8"/>
      <c r="B154" s="131"/>
      <c r="C154" s="360"/>
      <c r="D154" s="76"/>
      <c r="E154" s="77"/>
      <c r="F154" s="77"/>
      <c r="G154" s="77"/>
      <c r="H154" s="77"/>
      <c r="I154" s="78"/>
      <c r="J154" s="76"/>
      <c r="K154" s="77"/>
      <c r="L154" s="77"/>
      <c r="M154" s="77"/>
      <c r="N154" s="77"/>
      <c r="O154" s="77"/>
      <c r="P154" s="77"/>
      <c r="Q154" s="77"/>
      <c r="R154" s="77"/>
      <c r="S154" s="77"/>
      <c r="T154" s="77"/>
      <c r="U154" s="78"/>
      <c r="V154" s="76"/>
      <c r="W154" s="77"/>
      <c r="X154" s="78"/>
      <c r="Y154" s="76"/>
      <c r="Z154" s="77"/>
      <c r="AA154" s="77"/>
      <c r="AB154" s="77"/>
      <c r="AC154" s="77"/>
      <c r="AD154" s="78"/>
      <c r="AE154" s="318"/>
      <c r="AF154" s="1062"/>
      <c r="AG154" s="1062"/>
      <c r="AH154" s="1062"/>
      <c r="AI154" s="1062"/>
      <c r="AJ154" s="1062"/>
      <c r="AK154" s="1062"/>
      <c r="AL154" s="1062"/>
      <c r="AM154" s="1062"/>
      <c r="AN154" s="1062"/>
      <c r="AO154" s="1062"/>
      <c r="AP154" s="321"/>
      <c r="AQ154" s="1057"/>
      <c r="AR154" s="1057"/>
      <c r="AS154" s="1057"/>
      <c r="AT154" s="1057"/>
      <c r="AU154" s="1057"/>
      <c r="AV154" s="1057"/>
      <c r="AW154" s="1057"/>
      <c r="AX154" s="1057"/>
      <c r="AY154" s="1057"/>
      <c r="AZ154" s="1057"/>
      <c r="BA154" s="1057"/>
      <c r="BB154" s="1057"/>
      <c r="BC154" s="1057"/>
      <c r="BD154" s="1057"/>
      <c r="BE154" s="1057"/>
      <c r="BF154" s="1057"/>
      <c r="BG154" s="1057"/>
      <c r="BH154" s="1057"/>
      <c r="BI154" s="1057"/>
      <c r="BJ154" s="1058"/>
      <c r="BK154" s="79"/>
      <c r="BL154" s="80"/>
      <c r="BM154" s="80"/>
      <c r="BN154" s="79"/>
      <c r="BO154" s="80"/>
      <c r="BP154" s="81"/>
      <c r="BQ154" s="137"/>
      <c r="BR154" s="84"/>
    </row>
    <row r="155" spans="1:70" ht="11.1" customHeight="1">
      <c r="A155" s="8"/>
      <c r="B155" s="131"/>
      <c r="C155" s="361"/>
      <c r="D155" s="64"/>
      <c r="E155" s="65"/>
      <c r="F155" s="65"/>
      <c r="G155" s="65"/>
      <c r="H155" s="65"/>
      <c r="I155" s="66"/>
      <c r="J155" s="67"/>
      <c r="K155" s="65"/>
      <c r="L155" s="65"/>
      <c r="M155" s="65"/>
      <c r="N155" s="65"/>
      <c r="O155" s="65"/>
      <c r="P155" s="65"/>
      <c r="Q155" s="65"/>
      <c r="R155" s="65"/>
      <c r="S155" s="65"/>
      <c r="T155" s="65"/>
      <c r="U155" s="66"/>
      <c r="V155" s="67"/>
      <c r="W155" s="65"/>
      <c r="X155" s="66"/>
      <c r="Y155" s="67"/>
      <c r="Z155" s="65"/>
      <c r="AA155" s="65"/>
      <c r="AB155" s="65"/>
      <c r="AC155" s="65"/>
      <c r="AD155" s="66"/>
      <c r="AE155" s="316"/>
      <c r="AF155" s="1063"/>
      <c r="AG155" s="1063"/>
      <c r="AH155" s="1063"/>
      <c r="AI155" s="1063"/>
      <c r="AJ155" s="1063"/>
      <c r="AK155" s="1063"/>
      <c r="AL155" s="1063"/>
      <c r="AM155" s="1063"/>
      <c r="AN155" s="1063"/>
      <c r="AO155" s="1063"/>
      <c r="AP155" s="319"/>
      <c r="AQ155" s="1053" t="str">
        <f ca="1">IF(AF156=data!$I$2,"",
IF(
IFERROR(SEARCH(AF156,AQ155),0)=0,
IF(LEN(AF156)&gt;0,
       AQ155&amp;IF(LEN(AQ155)&gt;0,", ","")&amp;AF156,
       ""),
AQ155
))</f>
        <v/>
      </c>
      <c r="AR155" s="1053"/>
      <c r="AS155" s="1053"/>
      <c r="AT155" s="1053"/>
      <c r="AU155" s="1053"/>
      <c r="AV155" s="1053"/>
      <c r="AW155" s="1053"/>
      <c r="AX155" s="1053"/>
      <c r="AY155" s="1053"/>
      <c r="AZ155" s="1053"/>
      <c r="BA155" s="1053"/>
      <c r="BB155" s="1053"/>
      <c r="BC155" s="1053"/>
      <c r="BD155" s="1053"/>
      <c r="BE155" s="1053"/>
      <c r="BF155" s="1053"/>
      <c r="BG155" s="1053"/>
      <c r="BH155" s="1053"/>
      <c r="BI155" s="1053"/>
      <c r="BJ155" s="1054"/>
      <c r="BK155" s="68"/>
      <c r="BL155" s="69"/>
      <c r="BM155" s="69"/>
      <c r="BN155" s="68"/>
      <c r="BO155" s="69"/>
      <c r="BP155" s="70"/>
      <c r="BQ155" s="137"/>
      <c r="BR155" s="84"/>
    </row>
    <row r="156" spans="1:70" ht="11.1" customHeight="1">
      <c r="A156" s="8"/>
      <c r="B156" s="131"/>
      <c r="C156" s="359">
        <v>49</v>
      </c>
      <c r="D156" s="71"/>
      <c r="E156" s="1064"/>
      <c r="F156" s="1065"/>
      <c r="G156" s="1065"/>
      <c r="H156" s="1066"/>
      <c r="I156" s="72"/>
      <c r="J156" s="71"/>
      <c r="K156" s="1067"/>
      <c r="L156" s="1068"/>
      <c r="M156" s="1068"/>
      <c r="N156" s="1068"/>
      <c r="O156" s="1068"/>
      <c r="P156" s="1068"/>
      <c r="Q156" s="1068"/>
      <c r="R156" s="1068"/>
      <c r="S156" s="1068"/>
      <c r="T156" s="1069"/>
      <c r="U156" s="72"/>
      <c r="V156" s="71"/>
      <c r="W156" s="63"/>
      <c r="X156" s="72"/>
      <c r="Y156" s="71"/>
      <c r="Z156" s="1067"/>
      <c r="AA156" s="1068"/>
      <c r="AB156" s="1068"/>
      <c r="AC156" s="1069"/>
      <c r="AD156" s="72"/>
      <c r="AE156" s="317"/>
      <c r="AF156" s="1059"/>
      <c r="AG156" s="1060"/>
      <c r="AH156" s="1060"/>
      <c r="AI156" s="1060"/>
      <c r="AJ156" s="1060"/>
      <c r="AK156" s="1060"/>
      <c r="AL156" s="1060"/>
      <c r="AM156" s="1060"/>
      <c r="AN156" s="1060"/>
      <c r="AO156" s="1061"/>
      <c r="AP156" s="320"/>
      <c r="AQ156" s="1055"/>
      <c r="AR156" s="1055"/>
      <c r="AS156" s="1055"/>
      <c r="AT156" s="1055"/>
      <c r="AU156" s="1055"/>
      <c r="AV156" s="1055"/>
      <c r="AW156" s="1055"/>
      <c r="AX156" s="1055"/>
      <c r="AY156" s="1055"/>
      <c r="AZ156" s="1055"/>
      <c r="BA156" s="1055"/>
      <c r="BB156" s="1055"/>
      <c r="BC156" s="1055"/>
      <c r="BD156" s="1055"/>
      <c r="BE156" s="1055"/>
      <c r="BF156" s="1055"/>
      <c r="BG156" s="1055"/>
      <c r="BH156" s="1055"/>
      <c r="BI156" s="1055"/>
      <c r="BJ156" s="1056"/>
      <c r="BK156" s="73"/>
      <c r="BL156" s="62"/>
      <c r="BM156" s="74"/>
      <c r="BN156" s="73"/>
      <c r="BO156" s="62"/>
      <c r="BP156" s="75"/>
      <c r="BQ156" s="137"/>
      <c r="BR156" s="84"/>
    </row>
    <row r="157" spans="1:70" ht="11.1" customHeight="1">
      <c r="A157" s="8"/>
      <c r="B157" s="131"/>
      <c r="C157" s="360"/>
      <c r="D157" s="76"/>
      <c r="E157" s="77"/>
      <c r="F157" s="77"/>
      <c r="G157" s="77"/>
      <c r="H157" s="77"/>
      <c r="I157" s="78"/>
      <c r="J157" s="76"/>
      <c r="K157" s="77"/>
      <c r="L157" s="77"/>
      <c r="M157" s="77"/>
      <c r="N157" s="77"/>
      <c r="O157" s="77"/>
      <c r="P157" s="77"/>
      <c r="Q157" s="77"/>
      <c r="R157" s="77"/>
      <c r="S157" s="77"/>
      <c r="T157" s="77"/>
      <c r="U157" s="78"/>
      <c r="V157" s="76"/>
      <c r="W157" s="77"/>
      <c r="X157" s="78"/>
      <c r="Y157" s="76"/>
      <c r="Z157" s="77"/>
      <c r="AA157" s="77"/>
      <c r="AB157" s="77"/>
      <c r="AC157" s="77"/>
      <c r="AD157" s="78"/>
      <c r="AE157" s="318"/>
      <c r="AF157" s="1062"/>
      <c r="AG157" s="1062"/>
      <c r="AH157" s="1062"/>
      <c r="AI157" s="1062"/>
      <c r="AJ157" s="1062"/>
      <c r="AK157" s="1062"/>
      <c r="AL157" s="1062"/>
      <c r="AM157" s="1062"/>
      <c r="AN157" s="1062"/>
      <c r="AO157" s="1062"/>
      <c r="AP157" s="321"/>
      <c r="AQ157" s="1057"/>
      <c r="AR157" s="1057"/>
      <c r="AS157" s="1057"/>
      <c r="AT157" s="1057"/>
      <c r="AU157" s="1057"/>
      <c r="AV157" s="1057"/>
      <c r="AW157" s="1057"/>
      <c r="AX157" s="1057"/>
      <c r="AY157" s="1057"/>
      <c r="AZ157" s="1057"/>
      <c r="BA157" s="1057"/>
      <c r="BB157" s="1057"/>
      <c r="BC157" s="1057"/>
      <c r="BD157" s="1057"/>
      <c r="BE157" s="1057"/>
      <c r="BF157" s="1057"/>
      <c r="BG157" s="1057"/>
      <c r="BH157" s="1057"/>
      <c r="BI157" s="1057"/>
      <c r="BJ157" s="1058"/>
      <c r="BK157" s="79"/>
      <c r="BL157" s="80"/>
      <c r="BM157" s="80"/>
      <c r="BN157" s="79"/>
      <c r="BO157" s="80"/>
      <c r="BP157" s="81"/>
      <c r="BQ157" s="137"/>
      <c r="BR157" s="84"/>
    </row>
    <row r="158" spans="1:70" ht="11.1" customHeight="1">
      <c r="A158" s="8"/>
      <c r="B158" s="131"/>
      <c r="C158" s="361"/>
      <c r="D158" s="64"/>
      <c r="E158" s="65"/>
      <c r="F158" s="65"/>
      <c r="G158" s="65"/>
      <c r="H158" s="65"/>
      <c r="I158" s="66"/>
      <c r="J158" s="67"/>
      <c r="K158" s="65"/>
      <c r="L158" s="65"/>
      <c r="M158" s="65"/>
      <c r="N158" s="65"/>
      <c r="O158" s="65"/>
      <c r="P158" s="65"/>
      <c r="Q158" s="65"/>
      <c r="R158" s="65"/>
      <c r="S158" s="65"/>
      <c r="T158" s="65"/>
      <c r="U158" s="66"/>
      <c r="V158" s="67"/>
      <c r="W158" s="65"/>
      <c r="X158" s="66"/>
      <c r="Y158" s="67"/>
      <c r="Z158" s="65"/>
      <c r="AA158" s="65"/>
      <c r="AB158" s="65"/>
      <c r="AC158" s="65"/>
      <c r="AD158" s="66"/>
      <c r="AE158" s="316"/>
      <c r="AF158" s="1063"/>
      <c r="AG158" s="1063"/>
      <c r="AH158" s="1063"/>
      <c r="AI158" s="1063"/>
      <c r="AJ158" s="1063"/>
      <c r="AK158" s="1063"/>
      <c r="AL158" s="1063"/>
      <c r="AM158" s="1063"/>
      <c r="AN158" s="1063"/>
      <c r="AO158" s="1063"/>
      <c r="AP158" s="319"/>
      <c r="AQ158" s="1053" t="str">
        <f ca="1">IF(AF159=data!$I$2,"",
IF(
IFERROR(SEARCH(AF159,AQ158),0)=0,
IF(LEN(AF159)&gt;0,
       AQ158&amp;IF(LEN(AQ158)&gt;0,", ","")&amp;AF159,
       ""),
AQ158
))</f>
        <v/>
      </c>
      <c r="AR158" s="1053"/>
      <c r="AS158" s="1053"/>
      <c r="AT158" s="1053"/>
      <c r="AU158" s="1053"/>
      <c r="AV158" s="1053"/>
      <c r="AW158" s="1053"/>
      <c r="AX158" s="1053"/>
      <c r="AY158" s="1053"/>
      <c r="AZ158" s="1053"/>
      <c r="BA158" s="1053"/>
      <c r="BB158" s="1053"/>
      <c r="BC158" s="1053"/>
      <c r="BD158" s="1053"/>
      <c r="BE158" s="1053"/>
      <c r="BF158" s="1053"/>
      <c r="BG158" s="1053"/>
      <c r="BH158" s="1053"/>
      <c r="BI158" s="1053"/>
      <c r="BJ158" s="1054"/>
      <c r="BK158" s="68"/>
      <c r="BL158" s="69"/>
      <c r="BM158" s="69"/>
      <c r="BN158" s="68"/>
      <c r="BO158" s="69"/>
      <c r="BP158" s="70"/>
      <c r="BQ158" s="137"/>
      <c r="BR158" s="84"/>
    </row>
    <row r="159" spans="1:70" ht="11.1" customHeight="1">
      <c r="A159" s="8"/>
      <c r="B159" s="131"/>
      <c r="C159" s="359">
        <v>50</v>
      </c>
      <c r="D159" s="71"/>
      <c r="E159" s="1064"/>
      <c r="F159" s="1065"/>
      <c r="G159" s="1065"/>
      <c r="H159" s="1066"/>
      <c r="I159" s="72"/>
      <c r="J159" s="71"/>
      <c r="K159" s="1067"/>
      <c r="L159" s="1068"/>
      <c r="M159" s="1068"/>
      <c r="N159" s="1068"/>
      <c r="O159" s="1068"/>
      <c r="P159" s="1068"/>
      <c r="Q159" s="1068"/>
      <c r="R159" s="1068"/>
      <c r="S159" s="1068"/>
      <c r="T159" s="1069"/>
      <c r="U159" s="72"/>
      <c r="V159" s="71"/>
      <c r="W159" s="63"/>
      <c r="X159" s="72"/>
      <c r="Y159" s="71"/>
      <c r="Z159" s="1067"/>
      <c r="AA159" s="1068"/>
      <c r="AB159" s="1068"/>
      <c r="AC159" s="1069"/>
      <c r="AD159" s="72"/>
      <c r="AE159" s="317"/>
      <c r="AF159" s="1059"/>
      <c r="AG159" s="1060"/>
      <c r="AH159" s="1060"/>
      <c r="AI159" s="1060"/>
      <c r="AJ159" s="1060"/>
      <c r="AK159" s="1060"/>
      <c r="AL159" s="1060"/>
      <c r="AM159" s="1060"/>
      <c r="AN159" s="1060"/>
      <c r="AO159" s="1061"/>
      <c r="AP159" s="320"/>
      <c r="AQ159" s="1055"/>
      <c r="AR159" s="1055"/>
      <c r="AS159" s="1055"/>
      <c r="AT159" s="1055"/>
      <c r="AU159" s="1055"/>
      <c r="AV159" s="1055"/>
      <c r="AW159" s="1055"/>
      <c r="AX159" s="1055"/>
      <c r="AY159" s="1055"/>
      <c r="AZ159" s="1055"/>
      <c r="BA159" s="1055"/>
      <c r="BB159" s="1055"/>
      <c r="BC159" s="1055"/>
      <c r="BD159" s="1055"/>
      <c r="BE159" s="1055"/>
      <c r="BF159" s="1055"/>
      <c r="BG159" s="1055"/>
      <c r="BH159" s="1055"/>
      <c r="BI159" s="1055"/>
      <c r="BJ159" s="1056"/>
      <c r="BK159" s="73"/>
      <c r="BL159" s="62"/>
      <c r="BM159" s="74"/>
      <c r="BN159" s="73"/>
      <c r="BO159" s="62"/>
      <c r="BP159" s="75"/>
      <c r="BQ159" s="137"/>
      <c r="BR159" s="84"/>
    </row>
    <row r="160" spans="1:70" ht="11.1" customHeight="1">
      <c r="A160" s="8"/>
      <c r="B160" s="131"/>
      <c r="C160" s="315"/>
      <c r="D160" s="76"/>
      <c r="E160" s="77"/>
      <c r="F160" s="77"/>
      <c r="G160" s="77"/>
      <c r="H160" s="77"/>
      <c r="I160" s="78"/>
      <c r="J160" s="76"/>
      <c r="K160" s="77"/>
      <c r="L160" s="77"/>
      <c r="M160" s="77"/>
      <c r="N160" s="77"/>
      <c r="O160" s="77"/>
      <c r="P160" s="77"/>
      <c r="Q160" s="77"/>
      <c r="R160" s="77"/>
      <c r="S160" s="77"/>
      <c r="T160" s="77"/>
      <c r="U160" s="78"/>
      <c r="V160" s="76"/>
      <c r="W160" s="77"/>
      <c r="X160" s="78"/>
      <c r="Y160" s="76"/>
      <c r="Z160" s="77"/>
      <c r="AA160" s="77"/>
      <c r="AB160" s="77"/>
      <c r="AC160" s="77"/>
      <c r="AD160" s="78"/>
      <c r="AE160" s="318"/>
      <c r="AF160" s="1062"/>
      <c r="AG160" s="1062"/>
      <c r="AH160" s="1062"/>
      <c r="AI160" s="1062"/>
      <c r="AJ160" s="1062"/>
      <c r="AK160" s="1062"/>
      <c r="AL160" s="1062"/>
      <c r="AM160" s="1062"/>
      <c r="AN160" s="1062"/>
      <c r="AO160" s="1062"/>
      <c r="AP160" s="321"/>
      <c r="AQ160" s="1057"/>
      <c r="AR160" s="1057"/>
      <c r="AS160" s="1057"/>
      <c r="AT160" s="1057"/>
      <c r="AU160" s="1057"/>
      <c r="AV160" s="1057"/>
      <c r="AW160" s="1057"/>
      <c r="AX160" s="1057"/>
      <c r="AY160" s="1057"/>
      <c r="AZ160" s="1057"/>
      <c r="BA160" s="1057"/>
      <c r="BB160" s="1057"/>
      <c r="BC160" s="1057"/>
      <c r="BD160" s="1057"/>
      <c r="BE160" s="1057"/>
      <c r="BF160" s="1057"/>
      <c r="BG160" s="1057"/>
      <c r="BH160" s="1057"/>
      <c r="BI160" s="1057"/>
      <c r="BJ160" s="1058"/>
      <c r="BK160" s="79"/>
      <c r="BL160" s="80"/>
      <c r="BM160" s="80"/>
      <c r="BN160" s="79"/>
      <c r="BO160" s="80"/>
      <c r="BP160" s="81"/>
      <c r="BQ160" s="137"/>
      <c r="BR160" s="84"/>
    </row>
    <row r="161" spans="1:70" ht="5.0999999999999996" customHeight="1">
      <c r="A161" s="84"/>
      <c r="B161" s="157"/>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8"/>
      <c r="BB161" s="158"/>
      <c r="BC161" s="158"/>
      <c r="BD161" s="158"/>
      <c r="BE161" s="158"/>
      <c r="BF161" s="158"/>
      <c r="BG161" s="158"/>
      <c r="BH161" s="158"/>
      <c r="BI161" s="158"/>
      <c r="BJ161" s="158"/>
      <c r="BK161" s="158"/>
      <c r="BL161" s="158"/>
      <c r="BM161" s="158"/>
      <c r="BN161" s="158"/>
      <c r="BO161" s="158"/>
      <c r="BP161" s="158"/>
      <c r="BQ161" s="164"/>
      <c r="BR161" s="84"/>
    </row>
    <row r="162" spans="1:70" ht="5.0999999999999996" customHeight="1">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7"/>
      <c r="AF162" s="93"/>
      <c r="AG162" s="93"/>
      <c r="AH162" s="93"/>
      <c r="AI162" s="93"/>
      <c r="AJ162" s="93"/>
      <c r="AK162" s="93"/>
      <c r="AL162" s="93"/>
      <c r="AM162" s="93"/>
      <c r="AN162" s="93"/>
      <c r="AO162" s="93"/>
      <c r="AP162" s="122"/>
      <c r="AQ162" s="84"/>
      <c r="AR162" s="84"/>
      <c r="AS162" s="84"/>
      <c r="AT162" s="87"/>
      <c r="AU162" s="87"/>
      <c r="AV162" s="84"/>
      <c r="AW162" s="84"/>
      <c r="AX162" s="84"/>
      <c r="AY162" s="84"/>
      <c r="AZ162" s="84"/>
      <c r="BA162" s="84"/>
      <c r="BB162" s="84"/>
      <c r="BC162" s="84"/>
      <c r="BD162" s="84"/>
      <c r="BE162" s="84"/>
      <c r="BF162" s="84"/>
      <c r="BG162" s="87"/>
      <c r="BH162" s="87"/>
      <c r="BI162" s="84"/>
      <c r="BJ162" s="84"/>
      <c r="BK162" s="84"/>
      <c r="BL162" s="84"/>
      <c r="BM162" s="84"/>
      <c r="BN162" s="84"/>
      <c r="BO162" s="84"/>
      <c r="BP162" s="84"/>
      <c r="BQ162" s="84"/>
      <c r="BR162" s="84"/>
    </row>
    <row r="163" spans="1:70" ht="7.15" customHeight="1"/>
  </sheetData>
  <sheetProtection algorithmName="SHA-512" hashValue="3DKo5tW5mq8uWa96R2alwLWHDxC1qIZeWDeMV1cZf5SKhor7ZtPgwPmCw7cXP2pxQ4QPmDM9Nsbg8O4DtxU3NA==" saltValue="dAcD2P1K1lvuxLyl1a9sLg==" spinCount="100000" sheet="1" formatColumns="0" formatRows="0" selectLockedCells="1"/>
  <mergeCells count="360">
    <mergeCell ref="AF158:AO158"/>
    <mergeCell ref="AQ158:BJ160"/>
    <mergeCell ref="AF159:AO159"/>
    <mergeCell ref="AF160:AO160"/>
    <mergeCell ref="AQ146:BJ148"/>
    <mergeCell ref="AF147:AO147"/>
    <mergeCell ref="AF148:AO148"/>
    <mergeCell ref="AF149:AO149"/>
    <mergeCell ref="AQ149:BJ151"/>
    <mergeCell ref="AF150:AO150"/>
    <mergeCell ref="AF151:AO151"/>
    <mergeCell ref="AF152:AO152"/>
    <mergeCell ref="AQ152:BJ154"/>
    <mergeCell ref="AF153:AO153"/>
    <mergeCell ref="AF154:AO154"/>
    <mergeCell ref="E57:H57"/>
    <mergeCell ref="K57:T57"/>
    <mergeCell ref="Z57:AC57"/>
    <mergeCell ref="E48:H48"/>
    <mergeCell ref="K48:T48"/>
    <mergeCell ref="Z48:AC48"/>
    <mergeCell ref="E51:H51"/>
    <mergeCell ref="K51:T51"/>
    <mergeCell ref="Z51:AC51"/>
    <mergeCell ref="E54:H54"/>
    <mergeCell ref="K54:T54"/>
    <mergeCell ref="Z54:AC54"/>
    <mergeCell ref="AQ56:BJ58"/>
    <mergeCell ref="AF155:AO155"/>
    <mergeCell ref="AQ155:BJ157"/>
    <mergeCell ref="AF156:AO156"/>
    <mergeCell ref="AF157:AO157"/>
    <mergeCell ref="AF57:AO57"/>
    <mergeCell ref="AF58:AO58"/>
    <mergeCell ref="AF59:AO59"/>
    <mergeCell ref="AQ59:BJ61"/>
    <mergeCell ref="AF56:AO56"/>
    <mergeCell ref="AQ68:BJ70"/>
    <mergeCell ref="AF69:AO69"/>
    <mergeCell ref="AF70:AO70"/>
    <mergeCell ref="AF71:AO71"/>
    <mergeCell ref="AQ71:BJ73"/>
    <mergeCell ref="AF72:AO72"/>
    <mergeCell ref="AF73:AO73"/>
    <mergeCell ref="AQ80:BJ82"/>
    <mergeCell ref="AF81:AO81"/>
    <mergeCell ref="AF82:AO82"/>
    <mergeCell ref="AF83:AO83"/>
    <mergeCell ref="AQ83:BJ85"/>
    <mergeCell ref="AF84:AO84"/>
    <mergeCell ref="AF85:AO85"/>
    <mergeCell ref="K24:T24"/>
    <mergeCell ref="Z24:AC24"/>
    <mergeCell ref="E21:H21"/>
    <mergeCell ref="K21:T21"/>
    <mergeCell ref="E27:H27"/>
    <mergeCell ref="K27:T27"/>
    <mergeCell ref="Z27:AC27"/>
    <mergeCell ref="E15:H15"/>
    <mergeCell ref="K15:T15"/>
    <mergeCell ref="Z15:AC15"/>
    <mergeCell ref="E18:H18"/>
    <mergeCell ref="K18:T18"/>
    <mergeCell ref="Z18:AC18"/>
    <mergeCell ref="Z45:AC45"/>
    <mergeCell ref="E30:H30"/>
    <mergeCell ref="K30:T30"/>
    <mergeCell ref="Z30:AC30"/>
    <mergeCell ref="BN10:BP10"/>
    <mergeCell ref="BK10:BM10"/>
    <mergeCell ref="V10:X10"/>
    <mergeCell ref="D10:I10"/>
    <mergeCell ref="J10:U10"/>
    <mergeCell ref="Y10:AD10"/>
    <mergeCell ref="AF12:AO12"/>
    <mergeCell ref="AQ10:BJ10"/>
    <mergeCell ref="AF11:AO11"/>
    <mergeCell ref="E12:H12"/>
    <mergeCell ref="K12:T12"/>
    <mergeCell ref="Z12:AC12"/>
    <mergeCell ref="E42:H42"/>
    <mergeCell ref="K42:T42"/>
    <mergeCell ref="Z42:AC42"/>
    <mergeCell ref="E45:H45"/>
    <mergeCell ref="K45:T45"/>
    <mergeCell ref="AF34:AO34"/>
    <mergeCell ref="AF31:AO31"/>
    <mergeCell ref="AF32:AO32"/>
    <mergeCell ref="C8:G8"/>
    <mergeCell ref="AQ29:BJ31"/>
    <mergeCell ref="E36:H36"/>
    <mergeCell ref="K36:T36"/>
    <mergeCell ref="Z36:AC36"/>
    <mergeCell ref="E39:H39"/>
    <mergeCell ref="K39:T39"/>
    <mergeCell ref="Z39:AC39"/>
    <mergeCell ref="E33:H33"/>
    <mergeCell ref="K33:T33"/>
    <mergeCell ref="Z33:AC33"/>
    <mergeCell ref="AF22:AO22"/>
    <mergeCell ref="AF23:AO23"/>
    <mergeCell ref="AQ23:BJ25"/>
    <mergeCell ref="AF24:AO24"/>
    <mergeCell ref="AF25:AO25"/>
    <mergeCell ref="Z21:AC21"/>
    <mergeCell ref="E24:H24"/>
    <mergeCell ref="AF26:AO26"/>
    <mergeCell ref="AQ26:BJ28"/>
    <mergeCell ref="AF27:AO27"/>
    <mergeCell ref="AF28:AO28"/>
    <mergeCell ref="AQ32:BJ34"/>
    <mergeCell ref="AF33:AO33"/>
    <mergeCell ref="E63:H63"/>
    <mergeCell ref="K63:T63"/>
    <mergeCell ref="Z63:AC63"/>
    <mergeCell ref="AF62:AO62"/>
    <mergeCell ref="AQ62:BJ64"/>
    <mergeCell ref="AF63:AO63"/>
    <mergeCell ref="AF64:AO64"/>
    <mergeCell ref="AF65:AO65"/>
    <mergeCell ref="E60:H60"/>
    <mergeCell ref="K60:T60"/>
    <mergeCell ref="Z60:AC60"/>
    <mergeCell ref="AF60:AO60"/>
    <mergeCell ref="AF61:AO61"/>
    <mergeCell ref="E66:H66"/>
    <mergeCell ref="K66:T66"/>
    <mergeCell ref="Z66:AC66"/>
    <mergeCell ref="E69:H69"/>
    <mergeCell ref="K69:T69"/>
    <mergeCell ref="Z69:AC69"/>
    <mergeCell ref="AQ65:BJ67"/>
    <mergeCell ref="AF66:AO66"/>
    <mergeCell ref="AF67:AO67"/>
    <mergeCell ref="AF68:AO68"/>
    <mergeCell ref="E75:H75"/>
    <mergeCell ref="K75:T75"/>
    <mergeCell ref="Z75:AC75"/>
    <mergeCell ref="AF74:AO74"/>
    <mergeCell ref="AQ74:BJ76"/>
    <mergeCell ref="AF75:AO75"/>
    <mergeCell ref="AF76:AO76"/>
    <mergeCell ref="AF77:AO77"/>
    <mergeCell ref="E72:H72"/>
    <mergeCell ref="K72:T72"/>
    <mergeCell ref="Z72:AC72"/>
    <mergeCell ref="E78:H78"/>
    <mergeCell ref="K78:T78"/>
    <mergeCell ref="Z78:AC78"/>
    <mergeCell ref="E81:H81"/>
    <mergeCell ref="K81:T81"/>
    <mergeCell ref="Z81:AC81"/>
    <mergeCell ref="AQ77:BJ79"/>
    <mergeCell ref="AF78:AO78"/>
    <mergeCell ref="AF79:AO79"/>
    <mergeCell ref="AF80:AO80"/>
    <mergeCell ref="E87:H87"/>
    <mergeCell ref="K87:T87"/>
    <mergeCell ref="Z87:AC87"/>
    <mergeCell ref="AF86:AO86"/>
    <mergeCell ref="AQ86:BJ88"/>
    <mergeCell ref="AF87:AO87"/>
    <mergeCell ref="AF88:AO88"/>
    <mergeCell ref="AF89:AO89"/>
    <mergeCell ref="E84:H84"/>
    <mergeCell ref="K84:T84"/>
    <mergeCell ref="Z84:AC84"/>
    <mergeCell ref="AQ92:BJ94"/>
    <mergeCell ref="AF93:AO93"/>
    <mergeCell ref="AF94:AO94"/>
    <mergeCell ref="AF95:AO95"/>
    <mergeCell ref="AQ95:BJ97"/>
    <mergeCell ref="AF96:AO96"/>
    <mergeCell ref="AF97:AO97"/>
    <mergeCell ref="E90:H90"/>
    <mergeCell ref="K90:T90"/>
    <mergeCell ref="Z90:AC90"/>
    <mergeCell ref="E93:H93"/>
    <mergeCell ref="K93:T93"/>
    <mergeCell ref="Z93:AC93"/>
    <mergeCell ref="AQ89:BJ91"/>
    <mergeCell ref="AF90:AO90"/>
    <mergeCell ref="AF91:AO91"/>
    <mergeCell ref="AF92:AO92"/>
    <mergeCell ref="E99:H99"/>
    <mergeCell ref="K99:T99"/>
    <mergeCell ref="Z99:AC99"/>
    <mergeCell ref="AF98:AO98"/>
    <mergeCell ref="AQ98:BJ100"/>
    <mergeCell ref="AF99:AO99"/>
    <mergeCell ref="AF100:AO100"/>
    <mergeCell ref="AF101:AO101"/>
    <mergeCell ref="E96:H96"/>
    <mergeCell ref="K96:T96"/>
    <mergeCell ref="Z96:AC96"/>
    <mergeCell ref="AQ104:BJ106"/>
    <mergeCell ref="AF105:AO105"/>
    <mergeCell ref="AF106:AO106"/>
    <mergeCell ref="AF107:AO107"/>
    <mergeCell ref="AQ107:BJ109"/>
    <mergeCell ref="AF108:AO108"/>
    <mergeCell ref="AF109:AO109"/>
    <mergeCell ref="E102:H102"/>
    <mergeCell ref="K102:T102"/>
    <mergeCell ref="Z102:AC102"/>
    <mergeCell ref="E105:H105"/>
    <mergeCell ref="K105:T105"/>
    <mergeCell ref="Z105:AC105"/>
    <mergeCell ref="AQ101:BJ103"/>
    <mergeCell ref="AF102:AO102"/>
    <mergeCell ref="AF103:AO103"/>
    <mergeCell ref="AF104:AO104"/>
    <mergeCell ref="E111:H111"/>
    <mergeCell ref="K111:T111"/>
    <mergeCell ref="Z111:AC111"/>
    <mergeCell ref="AF110:AO110"/>
    <mergeCell ref="AQ110:BJ112"/>
    <mergeCell ref="AF111:AO111"/>
    <mergeCell ref="AF112:AO112"/>
    <mergeCell ref="AF113:AO113"/>
    <mergeCell ref="E108:H108"/>
    <mergeCell ref="K108:T108"/>
    <mergeCell ref="Z108:AC108"/>
    <mergeCell ref="AQ116:BJ118"/>
    <mergeCell ref="AF117:AO117"/>
    <mergeCell ref="AF118:AO118"/>
    <mergeCell ref="AF119:AO119"/>
    <mergeCell ref="AQ119:BJ121"/>
    <mergeCell ref="AF120:AO120"/>
    <mergeCell ref="AF121:AO121"/>
    <mergeCell ref="E114:H114"/>
    <mergeCell ref="K114:T114"/>
    <mergeCell ref="Z114:AC114"/>
    <mergeCell ref="E117:H117"/>
    <mergeCell ref="K117:T117"/>
    <mergeCell ref="Z117:AC117"/>
    <mergeCell ref="AQ113:BJ115"/>
    <mergeCell ref="AF114:AO114"/>
    <mergeCell ref="AF115:AO115"/>
    <mergeCell ref="AF116:AO116"/>
    <mergeCell ref="E123:H123"/>
    <mergeCell ref="K123:T123"/>
    <mergeCell ref="Z123:AC123"/>
    <mergeCell ref="AF122:AO122"/>
    <mergeCell ref="AQ122:BJ124"/>
    <mergeCell ref="AF123:AO123"/>
    <mergeCell ref="AF124:AO124"/>
    <mergeCell ref="AF125:AO125"/>
    <mergeCell ref="E120:H120"/>
    <mergeCell ref="K120:T120"/>
    <mergeCell ref="Z120:AC120"/>
    <mergeCell ref="E126:H126"/>
    <mergeCell ref="K126:T126"/>
    <mergeCell ref="Z126:AC126"/>
    <mergeCell ref="E129:H129"/>
    <mergeCell ref="K129:T129"/>
    <mergeCell ref="Z129:AC129"/>
    <mergeCell ref="AQ125:BJ127"/>
    <mergeCell ref="AF126:AO126"/>
    <mergeCell ref="AF127:AO127"/>
    <mergeCell ref="AF128:AO128"/>
    <mergeCell ref="AQ128:BJ130"/>
    <mergeCell ref="AF129:AO129"/>
    <mergeCell ref="AF130:AO130"/>
    <mergeCell ref="E132:H132"/>
    <mergeCell ref="K132:T132"/>
    <mergeCell ref="Z132:AC132"/>
    <mergeCell ref="AF131:AO131"/>
    <mergeCell ref="AQ131:BJ133"/>
    <mergeCell ref="AF132:AO132"/>
    <mergeCell ref="AF133:AO133"/>
    <mergeCell ref="E135:H135"/>
    <mergeCell ref="K135:T135"/>
    <mergeCell ref="Z135:AC135"/>
    <mergeCell ref="AF134:AO134"/>
    <mergeCell ref="AQ134:BJ136"/>
    <mergeCell ref="AF135:AO135"/>
    <mergeCell ref="AF136:AO136"/>
    <mergeCell ref="AF137:AO137"/>
    <mergeCell ref="AQ137:BJ139"/>
    <mergeCell ref="AF138:AO138"/>
    <mergeCell ref="AF139:AO139"/>
    <mergeCell ref="E138:H138"/>
    <mergeCell ref="K138:T138"/>
    <mergeCell ref="Z138:AC138"/>
    <mergeCell ref="E141:H141"/>
    <mergeCell ref="K141:T141"/>
    <mergeCell ref="Z141:AC141"/>
    <mergeCell ref="AF140:AO140"/>
    <mergeCell ref="AQ140:BJ142"/>
    <mergeCell ref="AF141:AO141"/>
    <mergeCell ref="AF142:AO142"/>
    <mergeCell ref="E144:H144"/>
    <mergeCell ref="K144:T144"/>
    <mergeCell ref="Z144:AC144"/>
    <mergeCell ref="AF143:AO143"/>
    <mergeCell ref="AQ143:BJ145"/>
    <mergeCell ref="AF144:AO144"/>
    <mergeCell ref="AF145:AO145"/>
    <mergeCell ref="E153:H153"/>
    <mergeCell ref="K153:T153"/>
    <mergeCell ref="Z153:AC153"/>
    <mergeCell ref="E147:H147"/>
    <mergeCell ref="K147:T147"/>
    <mergeCell ref="Z147:AC147"/>
    <mergeCell ref="Z150:AC150"/>
    <mergeCell ref="AF146:AO146"/>
    <mergeCell ref="BN6:BP6"/>
    <mergeCell ref="E159:H159"/>
    <mergeCell ref="K159:T159"/>
    <mergeCell ref="Z159:AC159"/>
    <mergeCell ref="E156:H156"/>
    <mergeCell ref="K156:T156"/>
    <mergeCell ref="Z156:AC156"/>
    <mergeCell ref="E150:H150"/>
    <mergeCell ref="K150:T150"/>
    <mergeCell ref="AF13:AO13"/>
    <mergeCell ref="AQ11:BJ13"/>
    <mergeCell ref="AJ10:AL10"/>
    <mergeCell ref="AF14:AO14"/>
    <mergeCell ref="AQ14:BJ16"/>
    <mergeCell ref="AF15:AO15"/>
    <mergeCell ref="AF16:AO16"/>
    <mergeCell ref="AF17:AO17"/>
    <mergeCell ref="AQ17:BJ19"/>
    <mergeCell ref="AF18:AO18"/>
    <mergeCell ref="AF19:AO19"/>
    <mergeCell ref="AF20:AO20"/>
    <mergeCell ref="AQ20:BJ22"/>
    <mergeCell ref="AF21:AO21"/>
    <mergeCell ref="AF29:AO29"/>
    <mergeCell ref="AF30:AO30"/>
    <mergeCell ref="AF35:AO35"/>
    <mergeCell ref="AQ35:BJ37"/>
    <mergeCell ref="AF36:AO36"/>
    <mergeCell ref="AF37:AO37"/>
    <mergeCell ref="AF38:AO38"/>
    <mergeCell ref="AQ38:BJ40"/>
    <mergeCell ref="AF39:AO39"/>
    <mergeCell ref="AF40:AO40"/>
    <mergeCell ref="AQ50:BJ52"/>
    <mergeCell ref="AF51:AO51"/>
    <mergeCell ref="AF52:AO52"/>
    <mergeCell ref="AF41:AO41"/>
    <mergeCell ref="AF50:AO50"/>
    <mergeCell ref="AF53:AO53"/>
    <mergeCell ref="AQ53:BJ55"/>
    <mergeCell ref="AF54:AO54"/>
    <mergeCell ref="AF55:AO55"/>
    <mergeCell ref="AQ41:BJ43"/>
    <mergeCell ref="AF42:AO42"/>
    <mergeCell ref="AF43:AO43"/>
    <mergeCell ref="AF44:AO44"/>
    <mergeCell ref="AQ44:BJ46"/>
    <mergeCell ref="AF45:AO45"/>
    <mergeCell ref="AF46:AO46"/>
    <mergeCell ref="AF47:AO47"/>
    <mergeCell ref="AQ47:BJ49"/>
    <mergeCell ref="AF48:AO48"/>
    <mergeCell ref="AF49:AO49"/>
  </mergeCells>
  <dataValidations count="3">
    <dataValidation type="list" allowBlank="1" showInputMessage="1" showErrorMessage="1" sqref="Q1" xr:uid="{00000000-0002-0000-0800-000000000000}">
      <formula1>"#N/A"</formula1>
    </dataValidation>
    <dataValidation type="date" operator="greaterThan" allowBlank="1" showInputMessage="1" showErrorMessage="1" errorTitle="Wrong format date" error="Please insert a date with european format: dd/mm/yyyy" sqref="I11:I160 E11:H12 E14:H15 E17:H18 E20:H21 E23:H24 E38:H39 E26:H27 E29:H30 E32:H33 E35:H36 E65:H66 E41:H42 E44:H45 E47:H48 E50:H51 E53:H54 E68:H69 E56:H57 E59:H60 E62:H63 E92:H93 E95:H96 E71:H72 E74:H75 E77:H78 E80:H81 E83:H84 E98:H99 E86:H87 E89:H90 E119:H120 E122:H123 E125:H126 E101:H102 E104:H105 E107:H108 E110:H111 E113:H114 E128:H129 E116:H117 D11:D160 E149:H150 E152:H153 E155:H156 E131:H132 E134:H135 E137:H138 E140:H141 E143:H144 E158:H159 E146:H147" xr:uid="{00000000-0002-0000-0800-000001000000}">
      <formula1>1</formula1>
    </dataValidation>
    <dataValidation allowBlank="1" showInputMessage="1" showErrorMessage="1" sqref="AF13 AF16 AF19 AF22 AF25 AF28 AF31 AF34 AF37 AF40 AF43 AF46 AF49 AF52 AF55 AF58 AF61 AF64 AF67 AF70 AF73 AF76 AF79 AF82 AF85 AF88 AF91 AF94 AF97 AF100 AF103 AF106 AF109 AF112 AF115 AF118 AF121 AF124 AF127 AF130 AF133 AF136 AF139 AF142 AF145 AF148 AF151 AF154 AF157 AF160" xr:uid="{00000000-0002-0000-0800-000002000000}"/>
  </dataValidations>
  <hyperlinks>
    <hyperlink ref="BN6:BP6" location="'5. Documents'!A1" display="Next &gt;&gt;" xr:uid="{00000000-0004-0000-0800-000000000000}"/>
    <hyperlink ref="B6:E6" location="'3. Fees'!A1" display="&lt;&lt; Previous" xr:uid="{00000000-0004-0000-0800-000001000000}"/>
  </hyperlinks>
  <printOptions horizontalCentered="1"/>
  <pageMargins left="0.19685039370078741" right="0.19685039370078741" top="0.19685039370078741" bottom="0.19685039370078741" header="0.19685039370078741" footer="0.19685039370078741"/>
  <pageSetup paperSize="8" scale="87" fitToHeight="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DB6F720E-70AC-46A2-99EE-039E194B9BB8}">
            <xm:f>'1. General Information'!$Q$43="Sub-fund without any share classes"</xm:f>
            <x14:dxf>
              <font>
                <color theme="0"/>
              </font>
              <fill>
                <patternFill>
                  <bgColor theme="0"/>
                </patternFill>
              </fill>
              <border>
                <left style="thin">
                  <color theme="0"/>
                </left>
                <right style="thin">
                  <color theme="0"/>
                </right>
                <top style="thin">
                  <color theme="0"/>
                </top>
                <bottom style="thin">
                  <color theme="0"/>
                </bottom>
                <vertical/>
                <horizontal/>
              </border>
            </x14:dxf>
          </x14:cfRule>
          <xm:sqref>A15:BQ162</xm:sqref>
        </x14:conditionalFormatting>
        <x14:conditionalFormatting xmlns:xm="http://schemas.microsoft.com/office/excel/2006/main">
          <x14:cfRule type="expression" priority="3" id="{475E658E-0BB1-4E01-93ED-9D8540C625FA}">
            <xm:f>'1. General Information'!$Q$43="Sub-fund without any share classes"</xm:f>
            <x14:dxf>
              <font>
                <color theme="0"/>
              </font>
              <fill>
                <patternFill>
                  <bgColor theme="0"/>
                </patternFill>
              </fill>
              <border>
                <left style="thin">
                  <color theme="0"/>
                </left>
                <right style="thin">
                  <color theme="0"/>
                </right>
                <top style="thin">
                  <color theme="4"/>
                </top>
                <bottom style="thin">
                  <color theme="0"/>
                </bottom>
                <vertical/>
                <horizontal/>
              </border>
            </x14:dxf>
          </x14:cfRule>
          <xm:sqref>B14:BQ14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3000000}">
          <x14:formula1>
            <xm:f>data!$R$2:$R$3</xm:f>
          </x14:formula1>
          <xm:sqref>Z12:AC12 Z15:AC15 Z18:AC18 Z21:AC21 Z24:AC24 Z27:AC27 Z30:AC30 Z33:AC33 Z36:AC36 Z39:AC39 Z42:AC42 Z45:AC45 Z48:AC48 Z51:AC51 Z54:AC54 Z57:AC57 Z60:AC60 Z63:AC63 Z66:AC66 Z69:AC69 Z72:AC72 Z75:AC75 Z78:AC78 Z81:AC81 Z84:AC84 Z87:AC87 Z90:AC90 Z93:AC93 Z96:AC96 Z99:AC99 Z102:AC102 Z105:AC105 Z108:AC108 Z111:AC111 Z114:AC114 Z117:AC117 Z120:AC120 Z123:AC123 Z126:AC126 Z129:AC129 Z132:AC132 Z135:AC135 Z138:AC138 Z141:AC141 Z144:AC144 Z147:AC147 Z150:AC150 Z153:AC153 Z156:AC156 Z159:AC159</xm:sqref>
        </x14:dataValidation>
        <x14:dataValidation type="list" allowBlank="1" showInputMessage="1" showErrorMessage="1" xr:uid="{00000000-0002-0000-0800-000004000000}">
          <x14:formula1>
            <xm:f>data!$R$8:$R$9</xm:f>
          </x14:formula1>
          <xm:sqref>BL12 BO12 BL15 BO15 BL18 BO18 BL21 BO21 BL24 BO24 BL27 BO27 BL30 BO30 BL33 BO33 BL36 BO36 BL39 BO39 BL42 BO42 BL45 BO45 BL48 BO48 BL51 BO51 BL54 BO54 BL57 BO57 BL60 BO60 BL63 BO63 BL66 BO66 BL69 BO69 BL72 BO72 BL75 BO75 BL78 BO78 BL81 BO81 BL84 BO84 BL87 BO87 BL90 BO90 BL93 BO93 BL96 BO96 BL99 BO99 BL102 BO102 BL105 BO105 BL108 BO108 BL111 BO111 BL114 BO114 BL117 BO117 BL120 BO120 BL123 BO123 BL126 BO126 BL129 BO129 BL132 BO132 BL135 BO135 BL138 BO138 BL141 BO141 BL144 BO144 BL147 BO147 BL150 BO150 BL153 BO153 BL156 BO156 BL159 BO159</xm:sqref>
        </x14:dataValidation>
        <x14:dataValidation type="list" allowBlank="1" showInputMessage="1" showErrorMessage="1" xr:uid="{00000000-0002-0000-0800-000006000000}">
          <x14:formula1>
            <xm:f>IF('1. General Information'!$Q$9="UCI Part I Law 17.12.2010",InvestorUCITS,InvestorAIF)</xm:f>
          </x14:formula1>
          <xm:sqref>AF12 AF15 AF18 AF21 AF24 AF27 AF30 AF33 AF36 AF51 AF39 AF42 AF45 AF48 AF66 AF54 AF57 AF60 AF63 AF81 AF69 AF72 AF75 AF78 AF96 AF84 AF87 AF90 AF93 AF111 AF99 AF102 AF105 AF108 AF126 AF114 AF123 AF117 AF120 AF138 AF129 AF144 AF132 AF141 AF135 AF156 AF147 AF150 AF159 AF153</xm:sqref>
        </x14:dataValidation>
        <x14:dataValidation type="list" allowBlank="1" showInputMessage="1" showErrorMessage="1" xr:uid="{00000000-0002-0000-0800-000005000000}">
          <x14:formula1>
            <xm:f>data!$N$2:$N$160</xm:f>
          </x14:formula1>
          <xm:sqref>W159 W12 W156 W153 W150 W147 W144 W141 W138 W135 W132 W129 W126 W123 W120 W117 W114 W111 W108 W105 W102 W99 W96 W93 W90 W87 W84 W81 W78 W75 W72 W69 W66 W63 W60 W57 W54 W51 W48 W45 W42 W39 W36 W33 W30 W27 W24 W21 W18 W15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007298"/>
    <pageSetUpPr fitToPage="1"/>
  </sheetPr>
  <dimension ref="A1:BM72"/>
  <sheetViews>
    <sheetView zoomScaleNormal="100" zoomScaleSheetLayoutView="97" workbookViewId="0">
      <selection activeCell="C52" sqref="C52"/>
    </sheetView>
  </sheetViews>
  <sheetFormatPr defaultColWidth="2.7109375" defaultRowHeight="15"/>
  <cols>
    <col min="1" max="1" width="1.7109375" style="61" customWidth="1"/>
    <col min="2" max="2" width="3.28515625" style="61" customWidth="1"/>
    <col min="3" max="3" width="2.7109375" style="61" customWidth="1"/>
    <col min="4" max="28" width="3.42578125" style="61" customWidth="1"/>
    <col min="29" max="29" width="2.7109375" style="61" customWidth="1"/>
    <col min="30" max="61" width="3.42578125" style="61" customWidth="1"/>
    <col min="62" max="62" width="6" style="61" customWidth="1"/>
    <col min="63" max="63" width="1.7109375" style="61" customWidth="1"/>
    <col min="64" max="64" width="2.7109375" style="61"/>
    <col min="65" max="65" width="8.42578125" style="329" bestFit="1" customWidth="1"/>
    <col min="66" max="16384" width="2.7109375" style="61"/>
  </cols>
  <sheetData>
    <row r="1" spans="1:65">
      <c r="A1" s="8"/>
      <c r="B1" s="19"/>
      <c r="C1" s="8"/>
      <c r="D1" s="8"/>
      <c r="E1" s="8"/>
      <c r="F1" s="8"/>
      <c r="G1" s="8"/>
      <c r="H1" s="8"/>
      <c r="I1" s="8"/>
      <c r="J1" s="8"/>
      <c r="K1" s="8"/>
      <c r="L1" s="8"/>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476"/>
      <c r="AL1" s="476"/>
      <c r="AM1" s="476"/>
      <c r="AN1" s="476"/>
      <c r="AO1" s="476"/>
      <c r="AP1" s="476"/>
      <c r="AQ1" s="476"/>
      <c r="AR1" s="476"/>
      <c r="AS1" s="476"/>
      <c r="AT1" s="476"/>
      <c r="AU1" s="476"/>
      <c r="AV1" s="476"/>
      <c r="AW1" s="476"/>
      <c r="AX1" s="476"/>
      <c r="AY1" s="476"/>
      <c r="AZ1" s="476"/>
      <c r="BA1" s="476"/>
      <c r="BB1" s="476"/>
      <c r="BC1" s="476"/>
      <c r="BD1" s="522"/>
      <c r="BE1" s="522"/>
      <c r="BF1" s="522"/>
      <c r="BG1" s="522"/>
      <c r="BH1" s="522"/>
      <c r="BI1" s="476"/>
      <c r="BJ1" s="476"/>
      <c r="BK1" s="476"/>
    </row>
    <row r="2" spans="1:65">
      <c r="A2" s="8"/>
      <c r="B2" s="19"/>
      <c r="C2" s="8"/>
      <c r="D2" s="8"/>
      <c r="E2" s="8"/>
      <c r="F2" s="8"/>
      <c r="G2" s="8"/>
      <c r="H2" s="8"/>
      <c r="I2" s="8"/>
      <c r="J2" s="8"/>
      <c r="K2" s="8"/>
      <c r="L2" s="8"/>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476"/>
      <c r="BD2" s="522"/>
      <c r="BE2" s="522"/>
      <c r="BF2" s="522"/>
      <c r="BG2" s="522"/>
      <c r="BH2" s="522"/>
      <c r="BI2" s="476"/>
      <c r="BJ2" s="476"/>
      <c r="BK2" s="476"/>
    </row>
    <row r="3" spans="1:65">
      <c r="A3" s="8"/>
      <c r="B3" s="19"/>
      <c r="C3" s="8"/>
      <c r="D3" s="8"/>
      <c r="E3" s="8"/>
      <c r="F3" s="8"/>
      <c r="G3" s="8"/>
      <c r="H3" s="8"/>
      <c r="I3" s="8"/>
      <c r="J3" s="8"/>
      <c r="K3" s="8"/>
      <c r="L3" s="8"/>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522"/>
      <c r="BE3" s="522"/>
      <c r="BF3" s="522"/>
      <c r="BG3" s="522"/>
      <c r="BH3" s="522"/>
      <c r="BI3" s="476"/>
      <c r="BJ3" s="476"/>
      <c r="BK3" s="476"/>
    </row>
    <row r="4" spans="1:65">
      <c r="A4" s="8"/>
      <c r="B4" s="19"/>
      <c r="C4" s="8"/>
      <c r="D4" s="8"/>
      <c r="E4" s="8"/>
      <c r="F4" s="8"/>
      <c r="G4" s="8"/>
      <c r="H4" s="8"/>
      <c r="I4" s="8"/>
      <c r="J4" s="8"/>
      <c r="K4" s="8"/>
      <c r="L4" s="8"/>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522"/>
      <c r="BE4" s="522"/>
      <c r="BF4" s="522"/>
      <c r="BG4" s="522"/>
      <c r="BH4" s="522"/>
      <c r="BI4" s="476"/>
      <c r="BJ4" s="476"/>
      <c r="BK4" s="476"/>
    </row>
    <row r="5" spans="1:65" ht="5.0999999999999996" customHeight="1">
      <c r="A5" s="8"/>
      <c r="B5" s="8"/>
      <c r="C5" s="8"/>
      <c r="D5" s="8"/>
      <c r="E5" s="8"/>
      <c r="F5" s="8"/>
      <c r="G5" s="8"/>
      <c r="H5" s="8"/>
      <c r="I5" s="19"/>
      <c r="J5" s="8"/>
      <c r="K5" s="8"/>
      <c r="L5" s="8"/>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c r="BD5" s="522"/>
      <c r="BE5" s="522"/>
      <c r="BF5" s="522"/>
      <c r="BG5" s="522"/>
      <c r="BH5" s="522"/>
      <c r="BI5" s="476"/>
      <c r="BJ5" s="476"/>
      <c r="BK5" s="476"/>
    </row>
    <row r="6" spans="1:65" ht="15.75" thickBot="1">
      <c r="A6" s="476"/>
      <c r="B6" s="340" t="s">
        <v>982</v>
      </c>
      <c r="C6" s="340"/>
      <c r="D6" s="340"/>
      <c r="E6" s="340"/>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1076"/>
      <c r="AV6" s="1076"/>
      <c r="AW6" s="1076"/>
      <c r="AX6" s="476"/>
      <c r="AY6" s="476"/>
      <c r="AZ6" s="476"/>
      <c r="BA6" s="476"/>
      <c r="BB6" s="476"/>
      <c r="BC6" s="476"/>
      <c r="BD6" s="522"/>
      <c r="BE6" s="522"/>
      <c r="BF6" s="522"/>
      <c r="BG6" s="522"/>
      <c r="BH6" s="522"/>
      <c r="BI6" s="476"/>
      <c r="BJ6" s="476"/>
      <c r="BK6" s="476"/>
    </row>
    <row r="7" spans="1:65" ht="7.15" customHeight="1" thickTop="1">
      <c r="A7" s="8"/>
      <c r="B7" s="8"/>
      <c r="C7" s="8"/>
      <c r="D7" s="8"/>
      <c r="E7" s="8"/>
      <c r="F7" s="8"/>
      <c r="G7" s="8"/>
      <c r="H7" s="8"/>
      <c r="I7" s="8"/>
      <c r="J7" s="8"/>
      <c r="K7" s="8"/>
      <c r="L7" s="8"/>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76"/>
      <c r="AX7" s="476"/>
      <c r="AY7" s="476"/>
      <c r="AZ7" s="476"/>
      <c r="BA7" s="476"/>
      <c r="BB7" s="476"/>
      <c r="BC7" s="476"/>
      <c r="BD7" s="522"/>
      <c r="BE7" s="522"/>
      <c r="BF7" s="522"/>
      <c r="BG7" s="522"/>
      <c r="BH7" s="522"/>
      <c r="BI7" s="476"/>
      <c r="BJ7" s="476"/>
      <c r="BK7" s="476"/>
    </row>
    <row r="8" spans="1:65" ht="7.15" customHeight="1">
      <c r="A8" s="8"/>
      <c r="B8" s="293"/>
      <c r="C8" s="133"/>
      <c r="D8" s="133"/>
      <c r="E8" s="133"/>
      <c r="F8" s="133"/>
      <c r="G8" s="142"/>
      <c r="H8" s="142"/>
      <c r="I8" s="142"/>
      <c r="J8" s="142"/>
      <c r="K8" s="142"/>
      <c r="L8" s="142"/>
      <c r="M8" s="142"/>
      <c r="N8" s="142"/>
      <c r="O8" s="142"/>
      <c r="P8" s="142"/>
      <c r="Q8" s="142"/>
      <c r="R8" s="142"/>
      <c r="S8" s="142"/>
      <c r="T8" s="142"/>
      <c r="U8" s="142"/>
      <c r="V8" s="142"/>
      <c r="W8" s="142"/>
      <c r="X8" s="142"/>
      <c r="Y8" s="142"/>
      <c r="Z8" s="142"/>
      <c r="AA8" s="142"/>
      <c r="AB8" s="142"/>
      <c r="AC8" s="142"/>
      <c r="AD8" s="142"/>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63"/>
      <c r="BK8" s="480"/>
    </row>
    <row r="9" spans="1:65" s="35" customFormat="1" ht="15" customHeight="1">
      <c r="A9" s="31"/>
      <c r="B9" s="482"/>
      <c r="C9" s="1078" t="s">
        <v>1368</v>
      </c>
      <c r="D9" s="1078"/>
      <c r="E9" s="1078"/>
      <c r="F9" s="1078"/>
      <c r="G9" s="1078"/>
      <c r="H9" s="1078"/>
      <c r="I9" s="1078"/>
      <c r="J9" s="1078"/>
      <c r="K9" s="1078"/>
      <c r="L9" s="1078"/>
      <c r="M9" s="1078"/>
      <c r="N9" s="1078"/>
      <c r="O9" s="1078"/>
      <c r="P9" s="1078"/>
      <c r="Q9" s="1078"/>
      <c r="R9" s="1078"/>
      <c r="S9" s="1078"/>
      <c r="T9" s="1078"/>
      <c r="U9" s="1078"/>
      <c r="V9" s="1078"/>
      <c r="W9" s="1078"/>
      <c r="X9" s="1078"/>
      <c r="Y9" s="1078"/>
      <c r="Z9" s="1078"/>
      <c r="AA9" s="1078"/>
      <c r="AB9" s="1078"/>
      <c r="AC9" s="1078"/>
      <c r="AD9" s="1078"/>
      <c r="AE9" s="1078"/>
      <c r="AF9" s="1078"/>
      <c r="AG9" s="1078"/>
      <c r="AH9" s="1078"/>
      <c r="AI9" s="1078"/>
      <c r="AJ9" s="1078"/>
      <c r="AK9" s="1078"/>
      <c r="AL9" s="1078"/>
      <c r="AM9" s="1078"/>
      <c r="AN9" s="1078"/>
      <c r="AO9" s="1078"/>
      <c r="AP9" s="1078"/>
      <c r="AQ9" s="1078"/>
      <c r="AR9" s="1078"/>
      <c r="AS9" s="1078"/>
      <c r="AT9" s="1078"/>
      <c r="AU9" s="1078"/>
      <c r="AV9" s="1078"/>
      <c r="AW9" s="1078"/>
      <c r="AX9" s="1078"/>
      <c r="AY9" s="1078"/>
      <c r="AZ9" s="1078"/>
      <c r="BA9" s="1078"/>
      <c r="BB9" s="1078"/>
      <c r="BC9" s="1078"/>
      <c r="BD9" s="1078"/>
      <c r="BE9" s="1078"/>
      <c r="BF9" s="1078"/>
      <c r="BG9" s="1078"/>
      <c r="BH9" s="1078"/>
      <c r="BI9" s="1078"/>
      <c r="BJ9" s="483"/>
      <c r="BK9" s="484"/>
      <c r="BM9" s="485"/>
    </row>
    <row r="10" spans="1:65" s="35" customFormat="1" ht="15" customHeight="1">
      <c r="A10" s="31"/>
      <c r="B10" s="482"/>
      <c r="C10" s="1078"/>
      <c r="D10" s="1078"/>
      <c r="E10" s="1078"/>
      <c r="F10" s="1078"/>
      <c r="G10" s="1078"/>
      <c r="H10" s="1078"/>
      <c r="I10" s="1078"/>
      <c r="J10" s="1078"/>
      <c r="K10" s="1078"/>
      <c r="L10" s="1078"/>
      <c r="M10" s="1078"/>
      <c r="N10" s="1078"/>
      <c r="O10" s="1078"/>
      <c r="P10" s="1078"/>
      <c r="Q10" s="1078"/>
      <c r="R10" s="1078"/>
      <c r="S10" s="1078"/>
      <c r="T10" s="1078"/>
      <c r="U10" s="1078"/>
      <c r="V10" s="1078"/>
      <c r="W10" s="1078"/>
      <c r="X10" s="1078"/>
      <c r="Y10" s="1078"/>
      <c r="Z10" s="1078"/>
      <c r="AA10" s="1078"/>
      <c r="AB10" s="1078"/>
      <c r="AC10" s="1078"/>
      <c r="AD10" s="1078"/>
      <c r="AE10" s="1078"/>
      <c r="AF10" s="1078"/>
      <c r="AG10" s="1078"/>
      <c r="AH10" s="1078"/>
      <c r="AI10" s="1078"/>
      <c r="AJ10" s="1078"/>
      <c r="AK10" s="1078"/>
      <c r="AL10" s="1078"/>
      <c r="AM10" s="1078"/>
      <c r="AN10" s="1078"/>
      <c r="AO10" s="1078"/>
      <c r="AP10" s="1078"/>
      <c r="AQ10" s="1078"/>
      <c r="AR10" s="1078"/>
      <c r="AS10" s="1078"/>
      <c r="AT10" s="1078"/>
      <c r="AU10" s="1078"/>
      <c r="AV10" s="1078"/>
      <c r="AW10" s="1078"/>
      <c r="AX10" s="1078"/>
      <c r="AY10" s="1078"/>
      <c r="AZ10" s="1078"/>
      <c r="BA10" s="1078"/>
      <c r="BB10" s="1078"/>
      <c r="BC10" s="1078"/>
      <c r="BD10" s="1078"/>
      <c r="BE10" s="1078"/>
      <c r="BF10" s="1078"/>
      <c r="BG10" s="1078"/>
      <c r="BH10" s="1078"/>
      <c r="BI10" s="1078"/>
      <c r="BJ10" s="483"/>
      <c r="BK10" s="484"/>
      <c r="BM10" s="485"/>
    </row>
    <row r="11" spans="1:65" ht="7.15" customHeight="1">
      <c r="A11" s="8"/>
      <c r="B11" s="157"/>
      <c r="C11" s="158"/>
      <c r="D11" s="158"/>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64"/>
      <c r="BK11" s="480"/>
    </row>
    <row r="12" spans="1:65" ht="7.15" customHeight="1">
      <c r="A12" s="8"/>
      <c r="B12" s="8"/>
      <c r="C12" s="8"/>
      <c r="D12" s="8"/>
      <c r="E12" s="480"/>
      <c r="F12" s="480"/>
      <c r="G12" s="8"/>
      <c r="H12" s="8"/>
      <c r="I12" s="8"/>
      <c r="J12" s="8"/>
      <c r="K12" s="8"/>
      <c r="L12" s="8"/>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0"/>
      <c r="AZ12" s="480"/>
      <c r="BA12" s="480"/>
      <c r="BB12" s="480"/>
      <c r="BC12" s="480"/>
      <c r="BD12" s="522"/>
      <c r="BE12" s="522"/>
      <c r="BF12" s="522"/>
      <c r="BG12" s="522"/>
      <c r="BH12" s="522"/>
      <c r="BI12" s="480"/>
      <c r="BJ12" s="480"/>
      <c r="BK12" s="480"/>
    </row>
    <row r="13" spans="1:65" ht="15.75">
      <c r="A13" s="8"/>
      <c r="B13" s="475" t="s">
        <v>612</v>
      </c>
      <c r="C13" s="133"/>
      <c r="D13" s="133"/>
      <c r="E13" s="163"/>
      <c r="F13" s="8"/>
      <c r="G13" s="8"/>
      <c r="H13" s="8"/>
      <c r="I13" s="8"/>
      <c r="J13" s="8"/>
      <c r="K13" s="8"/>
      <c r="L13" s="8"/>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L13" s="476"/>
      <c r="AM13" s="476"/>
      <c r="AN13" s="476"/>
      <c r="AO13" s="476"/>
      <c r="AP13" s="476"/>
      <c r="AQ13" s="476"/>
      <c r="AR13" s="476"/>
      <c r="AS13" s="476"/>
      <c r="AT13" s="476"/>
      <c r="AU13" s="476"/>
      <c r="AV13" s="476"/>
      <c r="AW13" s="476"/>
      <c r="AX13" s="476"/>
      <c r="AY13" s="476"/>
      <c r="AZ13" s="476"/>
      <c r="BA13" s="476"/>
      <c r="BB13" s="476"/>
      <c r="BC13" s="476"/>
      <c r="BD13" s="522"/>
      <c r="BE13" s="522"/>
      <c r="BF13" s="522"/>
      <c r="BG13" s="522"/>
      <c r="BH13" s="522"/>
      <c r="BI13" s="476"/>
      <c r="BJ13" s="476"/>
      <c r="BK13" s="476"/>
    </row>
    <row r="14" spans="1:65" ht="7.15" customHeight="1">
      <c r="A14" s="8"/>
      <c r="B14" s="131"/>
      <c r="C14" s="132"/>
      <c r="D14" s="132"/>
      <c r="E14" s="132"/>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63"/>
      <c r="BK14" s="476"/>
    </row>
    <row r="15" spans="1:65" ht="14.1" customHeight="1">
      <c r="A15" s="8"/>
      <c r="B15" s="362" t="s">
        <v>423</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7"/>
      <c r="BK15" s="511"/>
    </row>
    <row r="16" spans="1:65" ht="5.0999999999999996" customHeight="1">
      <c r="A16" s="8"/>
      <c r="B16" s="362"/>
      <c r="C16" s="132"/>
      <c r="D16" s="132"/>
      <c r="E16" s="132"/>
      <c r="F16" s="132"/>
      <c r="G16" s="132"/>
      <c r="H16" s="132"/>
      <c r="I16" s="132"/>
      <c r="J16" s="132"/>
      <c r="K16" s="132"/>
      <c r="L16" s="132"/>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7"/>
      <c r="BK16" s="476"/>
    </row>
    <row r="17" spans="1:63" ht="15" customHeight="1">
      <c r="A17" s="8"/>
      <c r="B17" s="362"/>
      <c r="C17" s="478"/>
      <c r="D17" s="132"/>
      <c r="E17" s="132" t="str">
        <f>IF('1. General Information'!Q9="UCI Part I Law 17.12.2010","Draft prospectus (UCITS), including the new sub-fund(s)","Draft prospectus/issuing document, including the new sub-fund(s)")</f>
        <v>Draft prospectus/issuing document, including the new sub-fund(s)</v>
      </c>
      <c r="F17" s="132"/>
      <c r="G17" s="132"/>
      <c r="H17" s="132"/>
      <c r="I17" s="132"/>
      <c r="J17" s="132"/>
      <c r="K17" s="132"/>
      <c r="L17" s="132"/>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7"/>
      <c r="BK17" s="511"/>
    </row>
    <row r="18" spans="1:63" ht="5.0999999999999996" customHeight="1">
      <c r="A18" s="8"/>
      <c r="B18" s="322"/>
      <c r="C18" s="132"/>
      <c r="D18" s="132"/>
      <c r="E18" s="132"/>
      <c r="F18" s="132"/>
      <c r="G18" s="132"/>
      <c r="H18" s="132"/>
      <c r="I18" s="132"/>
      <c r="J18" s="132"/>
      <c r="K18" s="132"/>
      <c r="L18" s="132"/>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7"/>
      <c r="BK18" s="476"/>
    </row>
    <row r="19" spans="1:63" ht="14.1" customHeight="1">
      <c r="A19" s="8"/>
      <c r="B19" s="131"/>
      <c r="C19" s="478"/>
      <c r="D19" s="132"/>
      <c r="E19" s="132" t="str">
        <f>IF('1. General Information'!Q9="UCI Part I Law 17.12.2010","PRIIPs KID (UCITS)","")</f>
        <v/>
      </c>
      <c r="F19" s="132"/>
      <c r="G19" s="132"/>
      <c r="H19" s="132"/>
      <c r="I19" s="132"/>
      <c r="J19" s="132"/>
      <c r="K19" s="132"/>
      <c r="L19" s="132"/>
      <c r="M19" s="135"/>
      <c r="N19" s="135"/>
      <c r="O19" s="323"/>
      <c r="P19" s="135"/>
      <c r="Q19" s="135"/>
      <c r="R19" s="135"/>
      <c r="S19" s="135"/>
      <c r="T19" s="323"/>
      <c r="U19" s="135"/>
      <c r="V19" s="135"/>
      <c r="W19" s="135"/>
      <c r="X19" s="135"/>
      <c r="Y19" s="135"/>
      <c r="Z19" s="135"/>
      <c r="AA19" s="135"/>
      <c r="AB19" s="135"/>
      <c r="AC19" s="481"/>
      <c r="AD19" s="135"/>
      <c r="AE19" s="1079" t="str">
        <f>IF('1. General Information'!Q17="Yes","Comparison (track changes) of draft prospectus of the new sub-fund(s) with the prospectus of the reference sub-fund, to identify changes and amendments","")</f>
        <v/>
      </c>
      <c r="AF19" s="1079"/>
      <c r="AG19" s="1079"/>
      <c r="AH19" s="1079"/>
      <c r="AI19" s="1079"/>
      <c r="AJ19" s="1079"/>
      <c r="AK19" s="1079"/>
      <c r="AL19" s="1079"/>
      <c r="AM19" s="1079"/>
      <c r="AN19" s="1079"/>
      <c r="AO19" s="1079"/>
      <c r="AP19" s="1079"/>
      <c r="AQ19" s="1079"/>
      <c r="AR19" s="1079"/>
      <c r="AS19" s="1079"/>
      <c r="AT19" s="1079"/>
      <c r="AU19" s="1079"/>
      <c r="AV19" s="1079"/>
      <c r="AW19" s="1079"/>
      <c r="AX19" s="1079"/>
      <c r="AY19" s="1079"/>
      <c r="AZ19" s="1079"/>
      <c r="BA19" s="1079"/>
      <c r="BB19" s="1079"/>
      <c r="BC19" s="1079"/>
      <c r="BD19" s="1079"/>
      <c r="BE19" s="1079"/>
      <c r="BF19" s="1079"/>
      <c r="BG19" s="1079"/>
      <c r="BH19" s="1079"/>
      <c r="BI19" s="1079"/>
      <c r="BJ19" s="137"/>
      <c r="BK19" s="476"/>
    </row>
    <row r="20" spans="1:63" ht="5.0999999999999996" customHeight="1">
      <c r="A20" s="8"/>
      <c r="B20" s="131"/>
      <c r="C20" s="132"/>
      <c r="D20" s="132"/>
      <c r="E20" s="132"/>
      <c r="F20" s="132"/>
      <c r="G20" s="132"/>
      <c r="H20" s="132"/>
      <c r="I20" s="132"/>
      <c r="J20" s="132"/>
      <c r="K20" s="132"/>
      <c r="L20" s="132"/>
      <c r="M20" s="135"/>
      <c r="N20" s="135"/>
      <c r="O20" s="135"/>
      <c r="P20" s="135"/>
      <c r="Q20" s="135"/>
      <c r="R20" s="135"/>
      <c r="S20" s="135"/>
      <c r="T20" s="135"/>
      <c r="U20" s="135"/>
      <c r="V20" s="135"/>
      <c r="W20" s="135"/>
      <c r="X20" s="135"/>
      <c r="Y20" s="135"/>
      <c r="Z20" s="135"/>
      <c r="AA20" s="135"/>
      <c r="AB20" s="135"/>
      <c r="AC20" s="135"/>
      <c r="AD20" s="135"/>
      <c r="AE20" s="1079"/>
      <c r="AF20" s="1079"/>
      <c r="AG20" s="1079"/>
      <c r="AH20" s="1079"/>
      <c r="AI20" s="1079"/>
      <c r="AJ20" s="1079"/>
      <c r="AK20" s="1079"/>
      <c r="AL20" s="1079"/>
      <c r="AM20" s="1079"/>
      <c r="AN20" s="1079"/>
      <c r="AO20" s="1079"/>
      <c r="AP20" s="1079"/>
      <c r="AQ20" s="1079"/>
      <c r="AR20" s="1079"/>
      <c r="AS20" s="1079"/>
      <c r="AT20" s="1079"/>
      <c r="AU20" s="1079"/>
      <c r="AV20" s="1079"/>
      <c r="AW20" s="1079"/>
      <c r="AX20" s="1079"/>
      <c r="AY20" s="1079"/>
      <c r="AZ20" s="1079"/>
      <c r="BA20" s="1079"/>
      <c r="BB20" s="1079"/>
      <c r="BC20" s="1079"/>
      <c r="BD20" s="1079"/>
      <c r="BE20" s="1079"/>
      <c r="BF20" s="1079"/>
      <c r="BG20" s="1079"/>
      <c r="BH20" s="1079"/>
      <c r="BI20" s="1079"/>
      <c r="BJ20" s="137"/>
      <c r="BK20" s="476"/>
    </row>
    <row r="21" spans="1:63" ht="14.1" customHeight="1">
      <c r="A21" s="8"/>
      <c r="B21" s="131"/>
      <c r="C21" s="478"/>
      <c r="D21" s="132"/>
      <c r="E21" s="1077" t="s">
        <v>1348</v>
      </c>
      <c r="F21" s="1077"/>
      <c r="G21" s="1077"/>
      <c r="H21" s="1077"/>
      <c r="I21" s="1077"/>
      <c r="J21" s="1077"/>
      <c r="K21" s="1077"/>
      <c r="L21" s="1077"/>
      <c r="M21" s="1077"/>
      <c r="N21" s="1077"/>
      <c r="O21" s="477"/>
      <c r="P21" s="477"/>
      <c r="Q21" s="135"/>
      <c r="R21" s="135"/>
      <c r="S21" s="135"/>
      <c r="T21" s="135"/>
      <c r="U21" s="135"/>
      <c r="V21" s="135"/>
      <c r="W21" s="135"/>
      <c r="X21" s="135"/>
      <c r="Y21" s="135"/>
      <c r="Z21" s="135"/>
      <c r="AA21" s="135"/>
      <c r="AB21" s="135"/>
      <c r="AC21" s="135"/>
      <c r="AD21" s="135"/>
      <c r="AE21" s="1079"/>
      <c r="AF21" s="1079"/>
      <c r="AG21" s="1079"/>
      <c r="AH21" s="1079"/>
      <c r="AI21" s="1079"/>
      <c r="AJ21" s="1079"/>
      <c r="AK21" s="1079"/>
      <c r="AL21" s="1079"/>
      <c r="AM21" s="1079"/>
      <c r="AN21" s="1079"/>
      <c r="AO21" s="1079"/>
      <c r="AP21" s="1079"/>
      <c r="AQ21" s="1079"/>
      <c r="AR21" s="1079"/>
      <c r="AS21" s="1079"/>
      <c r="AT21" s="1079"/>
      <c r="AU21" s="1079"/>
      <c r="AV21" s="1079"/>
      <c r="AW21" s="1079"/>
      <c r="AX21" s="1079"/>
      <c r="AY21" s="1079"/>
      <c r="AZ21" s="1079"/>
      <c r="BA21" s="1079"/>
      <c r="BB21" s="1079"/>
      <c r="BC21" s="1079"/>
      <c r="BD21" s="1079"/>
      <c r="BE21" s="1079"/>
      <c r="BF21" s="1079"/>
      <c r="BG21" s="1079"/>
      <c r="BH21" s="1079"/>
      <c r="BI21" s="1079"/>
      <c r="BJ21" s="137"/>
      <c r="BK21" s="476"/>
    </row>
    <row r="22" spans="1:63" ht="5.0999999999999996" customHeight="1">
      <c r="A22" s="8"/>
      <c r="B22" s="131"/>
      <c r="C22" s="132"/>
      <c r="D22" s="132"/>
      <c r="E22" s="132"/>
      <c r="F22" s="132"/>
      <c r="G22" s="132"/>
      <c r="H22" s="132"/>
      <c r="I22" s="132"/>
      <c r="J22" s="132"/>
      <c r="K22" s="132"/>
      <c r="L22" s="132"/>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7"/>
      <c r="BK22" s="476"/>
    </row>
    <row r="23" spans="1:63" ht="14.1" customHeight="1">
      <c r="A23" s="8"/>
      <c r="B23" s="131"/>
      <c r="C23" s="478"/>
      <c r="D23" s="132"/>
      <c r="E23" s="132" t="s">
        <v>1365</v>
      </c>
      <c r="F23" s="132"/>
      <c r="G23" s="132"/>
      <c r="H23" s="132"/>
      <c r="I23" s="132"/>
      <c r="J23" s="132"/>
      <c r="K23" s="132"/>
      <c r="L23" s="132"/>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7"/>
      <c r="BK23" s="476"/>
    </row>
    <row r="24" spans="1:63" ht="5.0999999999999996" customHeight="1">
      <c r="A24" s="8"/>
      <c r="B24" s="131"/>
      <c r="C24" s="132"/>
      <c r="D24" s="132"/>
      <c r="E24" s="132"/>
      <c r="F24" s="132"/>
      <c r="G24" s="132"/>
      <c r="H24" s="132"/>
      <c r="I24" s="132"/>
      <c r="J24" s="132"/>
      <c r="K24" s="132"/>
      <c r="L24" s="132"/>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7"/>
      <c r="BK24" s="476"/>
    </row>
    <row r="25" spans="1:63" ht="15" customHeight="1">
      <c r="A25" s="8"/>
      <c r="B25" s="362" t="s">
        <v>1349</v>
      </c>
      <c r="C25" s="132"/>
      <c r="D25" s="132"/>
      <c r="E25" s="132"/>
      <c r="F25" s="132"/>
      <c r="G25" s="132"/>
      <c r="H25" s="132"/>
      <c r="I25" s="132"/>
      <c r="J25" s="132"/>
      <c r="K25" s="132"/>
      <c r="L25" s="132"/>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7"/>
      <c r="BK25" s="476"/>
    </row>
    <row r="26" spans="1:63" ht="5.0999999999999996" customHeight="1">
      <c r="A26" s="8"/>
      <c r="B26" s="322"/>
      <c r="C26" s="132"/>
      <c r="D26" s="132"/>
      <c r="E26" s="132"/>
      <c r="F26" s="132"/>
      <c r="G26" s="132"/>
      <c r="H26" s="132"/>
      <c r="I26" s="132"/>
      <c r="J26" s="132"/>
      <c r="K26" s="132"/>
      <c r="L26" s="132"/>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7"/>
      <c r="BK26" s="476"/>
    </row>
    <row r="27" spans="1:63" ht="14.1" customHeight="1">
      <c r="A27" s="8"/>
      <c r="B27" s="131"/>
      <c r="C27" s="478"/>
      <c r="D27" s="132"/>
      <c r="E27" s="225" t="s">
        <v>1350</v>
      </c>
      <c r="F27" s="132"/>
      <c r="G27" s="132"/>
      <c r="H27" s="132"/>
      <c r="I27" s="132"/>
      <c r="J27" s="132"/>
      <c r="K27" s="132"/>
      <c r="L27" s="132"/>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7"/>
      <c r="BK27" s="476"/>
    </row>
    <row r="28" spans="1:63" ht="5.0999999999999996" customHeight="1">
      <c r="A28" s="8"/>
      <c r="B28" s="131"/>
      <c r="C28" s="327"/>
      <c r="D28" s="132"/>
      <c r="E28" s="225"/>
      <c r="F28" s="132"/>
      <c r="G28" s="132"/>
      <c r="H28" s="132"/>
      <c r="I28" s="132"/>
      <c r="J28" s="132"/>
      <c r="K28" s="132"/>
      <c r="L28" s="132"/>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7"/>
      <c r="BK28" s="476"/>
    </row>
    <row r="29" spans="1:63" ht="14.1" customHeight="1">
      <c r="A29" s="8"/>
      <c r="B29" s="131"/>
      <c r="C29" s="478"/>
      <c r="D29" s="132"/>
      <c r="E29" s="225" t="s">
        <v>1351</v>
      </c>
      <c r="F29" s="132"/>
      <c r="G29" s="132"/>
      <c r="H29" s="132"/>
      <c r="I29" s="132"/>
      <c r="J29" s="132"/>
      <c r="K29" s="132"/>
      <c r="L29" s="132"/>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7"/>
      <c r="BK29" s="476"/>
    </row>
    <row r="30" spans="1:63" ht="5.0999999999999996" customHeight="1">
      <c r="A30" s="8"/>
      <c r="B30" s="131"/>
      <c r="C30" s="327"/>
      <c r="D30" s="132"/>
      <c r="E30" s="225"/>
      <c r="F30" s="132"/>
      <c r="G30" s="132"/>
      <c r="H30" s="132"/>
      <c r="I30" s="132"/>
      <c r="J30" s="132"/>
      <c r="K30" s="132"/>
      <c r="L30" s="132"/>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7"/>
      <c r="BK30" s="476"/>
    </row>
    <row r="31" spans="1:63" ht="14.1" customHeight="1">
      <c r="A31" s="8"/>
      <c r="B31" s="131"/>
      <c r="C31" s="478"/>
      <c r="D31" s="132"/>
      <c r="E31" s="225" t="s">
        <v>1352</v>
      </c>
      <c r="F31" s="132"/>
      <c r="G31" s="132"/>
      <c r="H31" s="132"/>
      <c r="I31" s="132"/>
      <c r="J31" s="132"/>
      <c r="K31" s="132"/>
      <c r="L31" s="132"/>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7"/>
      <c r="BK31" s="476"/>
    </row>
    <row r="32" spans="1:63" ht="5.0999999999999996" customHeight="1">
      <c r="A32" s="8"/>
      <c r="B32" s="131"/>
      <c r="C32" s="327"/>
      <c r="D32" s="132"/>
      <c r="E32" s="225"/>
      <c r="F32" s="132"/>
      <c r="G32" s="132"/>
      <c r="H32" s="132"/>
      <c r="I32" s="132"/>
      <c r="J32" s="132"/>
      <c r="K32" s="132"/>
      <c r="L32" s="132"/>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2"/>
      <c r="AO32" s="132"/>
      <c r="AP32" s="132"/>
      <c r="AQ32" s="132"/>
      <c r="AR32" s="132"/>
      <c r="AS32" s="132"/>
      <c r="AT32" s="132"/>
      <c r="AU32" s="132"/>
      <c r="AV32" s="132"/>
      <c r="AW32" s="132"/>
      <c r="AX32" s="132"/>
      <c r="AY32" s="132"/>
      <c r="AZ32" s="132"/>
      <c r="BA32" s="132"/>
      <c r="BB32" s="132"/>
      <c r="BC32" s="132"/>
      <c r="BD32" s="132"/>
      <c r="BE32" s="132"/>
      <c r="BF32" s="132"/>
      <c r="BG32" s="132"/>
      <c r="BH32" s="132"/>
      <c r="BI32" s="132"/>
      <c r="BJ32" s="137"/>
      <c r="BK32" s="476"/>
    </row>
    <row r="33" spans="1:63" ht="14.1" customHeight="1">
      <c r="A33" s="8"/>
      <c r="B33" s="131"/>
      <c r="C33" s="478"/>
      <c r="D33" s="324"/>
      <c r="E33" s="225" t="s">
        <v>1366</v>
      </c>
      <c r="F33" s="132"/>
      <c r="G33" s="132"/>
      <c r="H33" s="132"/>
      <c r="I33" s="132"/>
      <c r="J33" s="132"/>
      <c r="K33" s="132"/>
      <c r="L33" s="132"/>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2"/>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37"/>
      <c r="BK33" s="476"/>
    </row>
    <row r="34" spans="1:63" ht="5.0999999999999996" customHeight="1">
      <c r="A34" s="8"/>
      <c r="B34" s="131"/>
      <c r="C34" s="132"/>
      <c r="D34" s="324"/>
      <c r="E34" s="132"/>
      <c r="F34" s="132"/>
      <c r="G34" s="132"/>
      <c r="H34" s="132"/>
      <c r="I34" s="132"/>
      <c r="J34" s="132"/>
      <c r="K34" s="132"/>
      <c r="L34" s="132"/>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7"/>
      <c r="BK34" s="476"/>
    </row>
    <row r="35" spans="1:63" ht="15" customHeight="1">
      <c r="A35" s="8"/>
      <c r="B35" s="362" t="s">
        <v>1353</v>
      </c>
      <c r="C35" s="132"/>
      <c r="D35" s="324"/>
      <c r="E35" s="225"/>
      <c r="F35" s="132"/>
      <c r="G35" s="132"/>
      <c r="H35" s="132"/>
      <c r="I35" s="132"/>
      <c r="J35" s="132"/>
      <c r="K35" s="132"/>
      <c r="L35" s="132"/>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2"/>
      <c r="AO35" s="132"/>
      <c r="AP35" s="132"/>
      <c r="AQ35" s="132"/>
      <c r="AR35" s="132"/>
      <c r="AS35" s="132"/>
      <c r="AT35" s="132"/>
      <c r="AU35" s="132"/>
      <c r="AV35" s="132"/>
      <c r="AW35" s="132"/>
      <c r="AX35" s="132"/>
      <c r="AY35" s="132"/>
      <c r="AZ35" s="132"/>
      <c r="BA35" s="132"/>
      <c r="BB35" s="132"/>
      <c r="BC35" s="132"/>
      <c r="BD35" s="132"/>
      <c r="BE35" s="132"/>
      <c r="BF35" s="132"/>
      <c r="BG35" s="132"/>
      <c r="BH35" s="132"/>
      <c r="BI35" s="132"/>
      <c r="BJ35" s="137"/>
      <c r="BK35" s="476"/>
    </row>
    <row r="36" spans="1:63" ht="5.0999999999999996" customHeight="1">
      <c r="A36" s="8"/>
      <c r="B36" s="131"/>
      <c r="C36" s="132"/>
      <c r="D36" s="324"/>
      <c r="E36" s="225"/>
      <c r="F36" s="132"/>
      <c r="G36" s="132"/>
      <c r="H36" s="132"/>
      <c r="I36" s="132"/>
      <c r="J36" s="132"/>
      <c r="K36" s="132"/>
      <c r="L36" s="132"/>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7"/>
      <c r="BK36" s="476"/>
    </row>
    <row r="37" spans="1:63" ht="15" customHeight="1">
      <c r="A37" s="8"/>
      <c r="B37" s="131"/>
      <c r="C37" s="478"/>
      <c r="D37" s="132"/>
      <c r="E37" s="225" t="s">
        <v>1355</v>
      </c>
      <c r="F37" s="132"/>
      <c r="G37" s="132"/>
      <c r="H37" s="132"/>
      <c r="I37" s="132"/>
      <c r="J37" s="132"/>
      <c r="K37" s="132"/>
      <c r="L37" s="132"/>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7"/>
      <c r="BK37" s="476"/>
    </row>
    <row r="38" spans="1:63" ht="5.0999999999999996" customHeight="1">
      <c r="A38" s="8"/>
      <c r="B38" s="131"/>
      <c r="C38" s="132"/>
      <c r="D38" s="132"/>
      <c r="E38" s="225"/>
      <c r="F38" s="132"/>
      <c r="G38" s="132"/>
      <c r="H38" s="132"/>
      <c r="I38" s="132"/>
      <c r="J38" s="132"/>
      <c r="K38" s="132"/>
      <c r="L38" s="132"/>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7"/>
      <c r="BK38" s="476"/>
    </row>
    <row r="39" spans="1:63" ht="15" customHeight="1">
      <c r="A39" s="8"/>
      <c r="B39" s="131"/>
      <c r="C39" s="478"/>
      <c r="D39" s="132"/>
      <c r="E39" s="225" t="s">
        <v>1356</v>
      </c>
      <c r="F39" s="132"/>
      <c r="G39" s="132"/>
      <c r="H39" s="132"/>
      <c r="I39" s="132"/>
      <c r="J39" s="132"/>
      <c r="K39" s="132"/>
      <c r="L39" s="132"/>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2"/>
      <c r="AO39" s="132"/>
      <c r="AP39" s="132"/>
      <c r="AQ39" s="132"/>
      <c r="AR39" s="132"/>
      <c r="AS39" s="132"/>
      <c r="AT39" s="132"/>
      <c r="AU39" s="132"/>
      <c r="AV39" s="132"/>
      <c r="AW39" s="132"/>
      <c r="AX39" s="132"/>
      <c r="AY39" s="132"/>
      <c r="AZ39" s="132"/>
      <c r="BA39" s="132"/>
      <c r="BB39" s="132"/>
      <c r="BC39" s="132"/>
      <c r="BD39" s="132"/>
      <c r="BE39" s="132"/>
      <c r="BF39" s="132"/>
      <c r="BG39" s="132"/>
      <c r="BH39" s="132"/>
      <c r="BI39" s="132"/>
      <c r="BJ39" s="137"/>
      <c r="BK39" s="476"/>
    </row>
    <row r="40" spans="1:63" ht="5.0999999999999996" customHeight="1">
      <c r="A40" s="8"/>
      <c r="B40" s="131"/>
      <c r="C40" s="132"/>
      <c r="D40" s="132"/>
      <c r="E40" s="225"/>
      <c r="F40" s="132"/>
      <c r="G40" s="132"/>
      <c r="H40" s="132"/>
      <c r="I40" s="325"/>
      <c r="J40" s="149"/>
      <c r="K40" s="132"/>
      <c r="L40" s="132"/>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7"/>
      <c r="BK40" s="476"/>
    </row>
    <row r="41" spans="1:63" ht="14.1" customHeight="1">
      <c r="A41" s="8"/>
      <c r="B41" s="131"/>
      <c r="C41" s="478"/>
      <c r="D41" s="132"/>
      <c r="E41" s="225" t="s">
        <v>1357</v>
      </c>
      <c r="F41" s="132"/>
      <c r="G41" s="132"/>
      <c r="H41" s="132"/>
      <c r="I41" s="132"/>
      <c r="J41" s="132"/>
      <c r="K41" s="132"/>
      <c r="L41" s="132"/>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7"/>
      <c r="BK41" s="476"/>
    </row>
    <row r="42" spans="1:63" ht="5.0999999999999996" customHeight="1">
      <c r="A42" s="8"/>
      <c r="B42" s="131"/>
      <c r="C42" s="327"/>
      <c r="D42" s="132"/>
      <c r="E42" s="225"/>
      <c r="F42" s="132"/>
      <c r="G42" s="132"/>
      <c r="H42" s="132"/>
      <c r="I42" s="132"/>
      <c r="J42" s="132"/>
      <c r="K42" s="132"/>
      <c r="L42" s="132"/>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2"/>
      <c r="AO42" s="132"/>
      <c r="AP42" s="132"/>
      <c r="AQ42" s="132"/>
      <c r="AR42" s="132"/>
      <c r="AS42" s="132"/>
      <c r="AT42" s="132"/>
      <c r="AU42" s="132"/>
      <c r="AV42" s="132"/>
      <c r="AW42" s="132"/>
      <c r="AX42" s="132"/>
      <c r="AY42" s="132"/>
      <c r="AZ42" s="132"/>
      <c r="BA42" s="132"/>
      <c r="BB42" s="132"/>
      <c r="BC42" s="132"/>
      <c r="BD42" s="132"/>
      <c r="BE42" s="132"/>
      <c r="BF42" s="132"/>
      <c r="BG42" s="132"/>
      <c r="BH42" s="132"/>
      <c r="BI42" s="132"/>
      <c r="BJ42" s="137"/>
      <c r="BK42" s="476"/>
    </row>
    <row r="43" spans="1:63" ht="15" customHeight="1">
      <c r="A43" s="8"/>
      <c r="B43" s="131"/>
      <c r="C43" s="478"/>
      <c r="D43" s="324"/>
      <c r="E43" s="225" t="s">
        <v>1367</v>
      </c>
      <c r="F43" s="132"/>
      <c r="G43" s="132"/>
      <c r="H43" s="132"/>
      <c r="I43" s="132"/>
      <c r="J43" s="149"/>
      <c r="K43" s="132"/>
      <c r="L43" s="132"/>
      <c r="M43" s="479"/>
      <c r="N43" s="479"/>
      <c r="O43" s="135"/>
      <c r="P43" s="479"/>
      <c r="Q43" s="479"/>
      <c r="R43" s="479"/>
      <c r="S43" s="135"/>
      <c r="T43" s="135"/>
      <c r="U43" s="135"/>
      <c r="V43" s="135"/>
      <c r="W43" s="135"/>
      <c r="X43" s="135"/>
      <c r="Y43" s="135"/>
      <c r="Z43" s="135"/>
      <c r="AA43" s="135"/>
      <c r="AB43" s="135"/>
      <c r="AC43" s="135"/>
      <c r="AD43" s="135"/>
      <c r="AE43" s="135"/>
      <c r="AF43" s="135"/>
      <c r="AG43" s="135"/>
      <c r="AH43" s="135"/>
      <c r="AI43" s="135"/>
      <c r="AJ43" s="135"/>
      <c r="AK43" s="135"/>
      <c r="AL43" s="135"/>
      <c r="AM43" s="135"/>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7"/>
      <c r="BK43" s="476"/>
    </row>
    <row r="44" spans="1:63" ht="5.0999999999999996" customHeight="1">
      <c r="A44" s="8"/>
      <c r="B44" s="322"/>
      <c r="C44" s="132"/>
      <c r="D44" s="136"/>
      <c r="E44" s="132"/>
      <c r="F44" s="132"/>
      <c r="G44" s="132"/>
      <c r="H44" s="132"/>
      <c r="I44" s="132"/>
      <c r="J44" s="149"/>
      <c r="K44" s="132"/>
      <c r="L44" s="132"/>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7"/>
      <c r="BK44" s="476"/>
    </row>
    <row r="45" spans="1:63" ht="14.1" customHeight="1">
      <c r="A45" s="8"/>
      <c r="B45" s="362" t="s">
        <v>1358</v>
      </c>
      <c r="C45" s="132"/>
      <c r="D45" s="136"/>
      <c r="E45" s="225"/>
      <c r="F45" s="225"/>
      <c r="G45" s="132"/>
      <c r="H45" s="132"/>
      <c r="I45" s="132"/>
      <c r="J45" s="132"/>
      <c r="K45" s="132"/>
      <c r="L45" s="132"/>
      <c r="M45" s="135"/>
      <c r="N45" s="135"/>
      <c r="O45" s="135"/>
      <c r="P45" s="323"/>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2"/>
      <c r="AO45" s="132"/>
      <c r="AP45" s="132"/>
      <c r="AQ45" s="132"/>
      <c r="AR45" s="132"/>
      <c r="AS45" s="132"/>
      <c r="AT45" s="132"/>
      <c r="AU45" s="132"/>
      <c r="AV45" s="132"/>
      <c r="AW45" s="132"/>
      <c r="AX45" s="132"/>
      <c r="AY45" s="132"/>
      <c r="AZ45" s="132"/>
      <c r="BA45" s="132"/>
      <c r="BB45" s="132"/>
      <c r="BC45" s="132"/>
      <c r="BD45" s="132"/>
      <c r="BE45" s="132"/>
      <c r="BF45" s="132"/>
      <c r="BG45" s="132"/>
      <c r="BH45" s="132"/>
      <c r="BI45" s="132"/>
      <c r="BJ45" s="137"/>
      <c r="BK45" s="476"/>
    </row>
    <row r="46" spans="1:63" ht="5.0999999999999996" customHeight="1">
      <c r="A46" s="8"/>
      <c r="B46" s="322"/>
      <c r="C46" s="132"/>
      <c r="D46" s="136"/>
      <c r="E46" s="225"/>
      <c r="F46" s="225"/>
      <c r="G46" s="132"/>
      <c r="H46" s="132"/>
      <c r="I46" s="132"/>
      <c r="J46" s="132"/>
      <c r="K46" s="132"/>
      <c r="L46" s="132"/>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2"/>
      <c r="AO46" s="132"/>
      <c r="AP46" s="132"/>
      <c r="AQ46" s="132"/>
      <c r="AR46" s="132"/>
      <c r="AS46" s="132"/>
      <c r="AT46" s="132"/>
      <c r="AU46" s="132"/>
      <c r="AV46" s="132"/>
      <c r="AW46" s="132"/>
      <c r="AX46" s="132"/>
      <c r="AY46" s="132"/>
      <c r="AZ46" s="132"/>
      <c r="BA46" s="132"/>
      <c r="BB46" s="132"/>
      <c r="BC46" s="132"/>
      <c r="BD46" s="132"/>
      <c r="BE46" s="132"/>
      <c r="BF46" s="132"/>
      <c r="BG46" s="132"/>
      <c r="BH46" s="132"/>
      <c r="BI46" s="132"/>
      <c r="BJ46" s="137"/>
      <c r="BK46" s="476"/>
    </row>
    <row r="47" spans="1:63" ht="15" customHeight="1">
      <c r="A47" s="8"/>
      <c r="B47" s="131"/>
      <c r="C47" s="478"/>
      <c r="D47" s="326"/>
      <c r="E47" s="225" t="s">
        <v>1359</v>
      </c>
      <c r="F47" s="225"/>
      <c r="G47" s="132"/>
      <c r="H47" s="132"/>
      <c r="I47" s="132"/>
      <c r="J47" s="132"/>
      <c r="K47" s="132"/>
      <c r="L47" s="132"/>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2"/>
      <c r="AO47" s="132"/>
      <c r="AP47" s="132"/>
      <c r="AQ47" s="132"/>
      <c r="AR47" s="132"/>
      <c r="AS47" s="132"/>
      <c r="AT47" s="132"/>
      <c r="AU47" s="132"/>
      <c r="AV47" s="132"/>
      <c r="AW47" s="132"/>
      <c r="AX47" s="132"/>
      <c r="AY47" s="132"/>
      <c r="AZ47" s="132"/>
      <c r="BA47" s="132"/>
      <c r="BB47" s="132"/>
      <c r="BC47" s="132"/>
      <c r="BD47" s="132"/>
      <c r="BE47" s="132"/>
      <c r="BF47" s="132"/>
      <c r="BG47" s="132"/>
      <c r="BH47" s="132"/>
      <c r="BI47" s="132"/>
      <c r="BJ47" s="137"/>
      <c r="BK47" s="476"/>
    </row>
    <row r="48" spans="1:63" ht="5.0999999999999996" customHeight="1">
      <c r="A48" s="8"/>
      <c r="B48" s="131"/>
      <c r="C48" s="132"/>
      <c r="D48" s="132"/>
      <c r="E48" s="225"/>
      <c r="F48" s="225"/>
      <c r="G48" s="132"/>
      <c r="H48" s="132"/>
      <c r="I48" s="132"/>
      <c r="J48" s="132"/>
      <c r="K48" s="132"/>
      <c r="L48" s="132"/>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2"/>
      <c r="AO48" s="132"/>
      <c r="AP48" s="132"/>
      <c r="AQ48" s="132"/>
      <c r="AR48" s="132"/>
      <c r="AS48" s="132"/>
      <c r="AT48" s="132"/>
      <c r="AU48" s="132"/>
      <c r="AV48" s="132"/>
      <c r="AW48" s="132"/>
      <c r="AX48" s="132"/>
      <c r="AY48" s="132"/>
      <c r="AZ48" s="132"/>
      <c r="BA48" s="132"/>
      <c r="BB48" s="132"/>
      <c r="BC48" s="132"/>
      <c r="BD48" s="132"/>
      <c r="BE48" s="132"/>
      <c r="BF48" s="132"/>
      <c r="BG48" s="132"/>
      <c r="BH48" s="132"/>
      <c r="BI48" s="132"/>
      <c r="BJ48" s="137"/>
      <c r="BK48" s="476"/>
    </row>
    <row r="49" spans="1:63" ht="14.1" customHeight="1">
      <c r="A49" s="8"/>
      <c r="B49" s="131"/>
      <c r="C49" s="478"/>
      <c r="D49" s="132"/>
      <c r="E49" s="225" t="s">
        <v>1360</v>
      </c>
      <c r="F49" s="225"/>
      <c r="G49" s="132"/>
      <c r="H49" s="132"/>
      <c r="I49" s="132"/>
      <c r="J49" s="132"/>
      <c r="K49" s="132"/>
      <c r="L49" s="132"/>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7"/>
      <c r="BK49" s="476"/>
    </row>
    <row r="50" spans="1:63" ht="5.0999999999999996" customHeight="1">
      <c r="A50" s="8"/>
      <c r="B50" s="131"/>
      <c r="C50" s="132"/>
      <c r="D50" s="132"/>
      <c r="E50" s="225"/>
      <c r="F50" s="225"/>
      <c r="G50" s="132"/>
      <c r="H50" s="132"/>
      <c r="I50" s="132"/>
      <c r="J50" s="132"/>
      <c r="K50" s="132"/>
      <c r="L50" s="132"/>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7"/>
      <c r="BK50" s="476"/>
    </row>
    <row r="51" spans="1:63" ht="14.1" customHeight="1">
      <c r="A51" s="8"/>
      <c r="B51" s="131"/>
      <c r="C51" s="478"/>
      <c r="D51" s="132"/>
      <c r="E51" s="225" t="s">
        <v>1361</v>
      </c>
      <c r="F51" s="225"/>
      <c r="G51" s="132"/>
      <c r="H51" s="132"/>
      <c r="I51" s="132"/>
      <c r="J51" s="132"/>
      <c r="K51" s="132"/>
      <c r="L51" s="132"/>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7"/>
      <c r="BK51" s="476"/>
    </row>
    <row r="52" spans="1:63" ht="5.0999999999999996" customHeight="1">
      <c r="A52" s="8"/>
      <c r="B52" s="131"/>
      <c r="C52" s="132"/>
      <c r="D52" s="132"/>
      <c r="E52" s="225"/>
      <c r="F52" s="225"/>
      <c r="G52" s="132"/>
      <c r="H52" s="132"/>
      <c r="I52" s="132"/>
      <c r="J52" s="132"/>
      <c r="K52" s="132"/>
      <c r="L52" s="132"/>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7"/>
      <c r="BK52" s="476"/>
    </row>
    <row r="53" spans="1:63" ht="14.1" customHeight="1">
      <c r="A53" s="8"/>
      <c r="B53" s="131"/>
      <c r="C53" s="481"/>
      <c r="D53" s="132"/>
      <c r="E53" s="1080" t="str">
        <f>IF(OR(
     AND(
        OR('1. General Information'!Q9=data!A3,'1. General Information'!Q9=data!A4),
        OR(LEFT('2. Investment Policy (FIS&amp;PII)'!T28,9) = "Article 8",LEFT('2. Investment Policy (FIS&amp;PII)'!T28,9) = "Article 9")
        ),
     AND(
        '1. General Information'!Q9=data!A5,
        OR(LEFT('2. Investment Policy (SICAR)'!T26,9) = "Article 8",LEFT('2. Investment Policy (SICAR)'!T26,9) = "Article 9")
        )
      ),HYPERLINK("https://www.cssf.lu/en/Document/confirmation-letter-sfdr-aif/","Confirmation letter for the issued in relation to the pre-contractual disclosure requirements specified in the Commission Delegated Regulation 2022/1288 of 6 April 2022 supplementing Regulation (EU) 2019/2088 (""CDR"")"),"")</f>
        <v/>
      </c>
      <c r="F53" s="1080"/>
      <c r="G53" s="1080"/>
      <c r="H53" s="1080"/>
      <c r="I53" s="1080"/>
      <c r="J53" s="1080"/>
      <c r="K53" s="1080"/>
      <c r="L53" s="1080"/>
      <c r="M53" s="1080"/>
      <c r="N53" s="1080"/>
      <c r="O53" s="1080"/>
      <c r="P53" s="1080"/>
      <c r="Q53" s="1080"/>
      <c r="R53" s="1080"/>
      <c r="S53" s="1080"/>
      <c r="T53" s="1080"/>
      <c r="U53" s="1080"/>
      <c r="V53" s="1080"/>
      <c r="W53" s="1080"/>
      <c r="X53" s="1080"/>
      <c r="Y53" s="1080"/>
      <c r="Z53" s="1080"/>
      <c r="AA53" s="1080"/>
      <c r="AB53" s="1080"/>
      <c r="AC53" s="1080"/>
      <c r="AD53" s="1080"/>
      <c r="AE53" s="1080"/>
      <c r="AF53" s="1080"/>
      <c r="AG53" s="1080"/>
      <c r="AH53" s="1080"/>
      <c r="AI53" s="1080"/>
      <c r="AJ53" s="1080"/>
      <c r="AK53" s="1080"/>
      <c r="AL53" s="1080"/>
      <c r="AM53" s="1080"/>
      <c r="AN53" s="1080"/>
      <c r="AO53" s="1080"/>
      <c r="AP53" s="1080"/>
      <c r="AQ53" s="1080"/>
      <c r="AR53" s="1080"/>
      <c r="AS53" s="1080"/>
      <c r="AT53" s="1080"/>
      <c r="AU53" s="1080"/>
      <c r="AV53" s="1080"/>
      <c r="AW53" s="1080"/>
      <c r="AX53" s="1080"/>
      <c r="AY53" s="1080"/>
      <c r="AZ53" s="1080"/>
      <c r="BA53" s="1080"/>
      <c r="BB53" s="1080"/>
      <c r="BC53" s="1080"/>
      <c r="BD53" s="1080"/>
      <c r="BE53" s="1080"/>
      <c r="BF53" s="1080"/>
      <c r="BG53" s="1080"/>
      <c r="BH53" s="1080"/>
      <c r="BI53" s="1080"/>
      <c r="BJ53" s="137"/>
      <c r="BK53" s="522"/>
    </row>
    <row r="54" spans="1:63" ht="5.0999999999999996" customHeight="1">
      <c r="A54" s="8"/>
      <c r="B54" s="131"/>
      <c r="C54" s="132"/>
      <c r="D54" s="132"/>
      <c r="E54" s="225"/>
      <c r="F54" s="225"/>
      <c r="G54" s="132"/>
      <c r="H54" s="132"/>
      <c r="I54" s="132"/>
      <c r="J54" s="132"/>
      <c r="K54" s="132"/>
      <c r="L54" s="132"/>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7"/>
      <c r="BK54" s="522"/>
    </row>
    <row r="55" spans="1:63" ht="15" customHeight="1">
      <c r="A55" s="8"/>
      <c r="B55" s="362" t="s">
        <v>1354</v>
      </c>
      <c r="C55" s="132"/>
      <c r="D55" s="132"/>
      <c r="E55" s="225"/>
      <c r="F55" s="132"/>
      <c r="G55" s="132"/>
      <c r="H55" s="132"/>
      <c r="I55" s="132"/>
      <c r="J55" s="132"/>
      <c r="K55" s="132"/>
      <c r="L55" s="132"/>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7"/>
      <c r="BK55" s="476"/>
    </row>
    <row r="56" spans="1:63" ht="5.0999999999999996" customHeight="1">
      <c r="A56" s="8"/>
      <c r="B56" s="322"/>
      <c r="C56" s="132"/>
      <c r="D56" s="132"/>
      <c r="E56" s="225"/>
      <c r="F56" s="132"/>
      <c r="G56" s="132"/>
      <c r="H56" s="132"/>
      <c r="I56" s="132"/>
      <c r="J56" s="132"/>
      <c r="K56" s="132"/>
      <c r="L56" s="132"/>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2"/>
      <c r="AO56" s="132"/>
      <c r="AP56" s="132"/>
      <c r="AQ56" s="132"/>
      <c r="AR56" s="132"/>
      <c r="AS56" s="132"/>
      <c r="AT56" s="132"/>
      <c r="AU56" s="132"/>
      <c r="AV56" s="132"/>
      <c r="AW56" s="132"/>
      <c r="AX56" s="132"/>
      <c r="AY56" s="132"/>
      <c r="AZ56" s="132"/>
      <c r="BA56" s="132"/>
      <c r="BB56" s="132"/>
      <c r="BC56" s="132"/>
      <c r="BD56" s="132"/>
      <c r="BE56" s="132"/>
      <c r="BF56" s="132"/>
      <c r="BG56" s="132"/>
      <c r="BH56" s="132"/>
      <c r="BI56" s="132"/>
      <c r="BJ56" s="137"/>
      <c r="BK56" s="476"/>
    </row>
    <row r="57" spans="1:63" ht="14.1" customHeight="1">
      <c r="A57" s="8"/>
      <c r="B57" s="131"/>
      <c r="C57" s="478"/>
      <c r="D57" s="132"/>
      <c r="E57" s="225" t="s">
        <v>1362</v>
      </c>
      <c r="F57" s="225"/>
      <c r="G57" s="139"/>
      <c r="H57" s="139"/>
      <c r="I57" s="139"/>
      <c r="J57" s="139"/>
      <c r="K57" s="139"/>
      <c r="L57" s="139"/>
      <c r="M57" s="140"/>
      <c r="N57" s="140"/>
      <c r="O57" s="140"/>
      <c r="P57" s="140"/>
      <c r="Q57" s="140"/>
      <c r="R57" s="140"/>
      <c r="S57" s="140"/>
      <c r="T57" s="140"/>
      <c r="U57" s="140"/>
      <c r="V57" s="140"/>
      <c r="W57" s="140"/>
      <c r="X57" s="140"/>
      <c r="Y57" s="140"/>
      <c r="Z57" s="140"/>
      <c r="AA57" s="140"/>
      <c r="AB57" s="140"/>
      <c r="AC57" s="140"/>
      <c r="AD57" s="140"/>
      <c r="AE57" s="135"/>
      <c r="AF57" s="135"/>
      <c r="AG57" s="135"/>
      <c r="AH57" s="135"/>
      <c r="AI57" s="135"/>
      <c r="AJ57" s="135"/>
      <c r="AK57" s="135"/>
      <c r="AL57" s="135"/>
      <c r="AM57" s="135"/>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7"/>
      <c r="BK57" s="476"/>
    </row>
    <row r="58" spans="1:63" ht="5.0999999999999996" customHeight="1">
      <c r="A58" s="8"/>
      <c r="B58" s="131"/>
      <c r="C58" s="132"/>
      <c r="D58" s="132"/>
      <c r="E58" s="225"/>
      <c r="F58" s="225"/>
      <c r="G58" s="139"/>
      <c r="H58" s="139"/>
      <c r="I58" s="139"/>
      <c r="J58" s="139"/>
      <c r="K58" s="139"/>
      <c r="L58" s="139"/>
      <c r="M58" s="140"/>
      <c r="N58" s="140"/>
      <c r="O58" s="140"/>
      <c r="P58" s="140"/>
      <c r="Q58" s="140"/>
      <c r="R58" s="140"/>
      <c r="S58" s="140"/>
      <c r="T58" s="140"/>
      <c r="U58" s="140"/>
      <c r="V58" s="140"/>
      <c r="W58" s="140"/>
      <c r="X58" s="140"/>
      <c r="Y58" s="140"/>
      <c r="Z58" s="140"/>
      <c r="AA58" s="140"/>
      <c r="AB58" s="140"/>
      <c r="AC58" s="140"/>
      <c r="AD58" s="140"/>
      <c r="AE58" s="135"/>
      <c r="AF58" s="135"/>
      <c r="AG58" s="135"/>
      <c r="AH58" s="135"/>
      <c r="AI58" s="135"/>
      <c r="AJ58" s="135"/>
      <c r="AK58" s="135"/>
      <c r="AL58" s="135"/>
      <c r="AM58" s="135"/>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7"/>
      <c r="BK58" s="476"/>
    </row>
    <row r="59" spans="1:63" ht="14.1" customHeight="1">
      <c r="A59" s="8"/>
      <c r="B59" s="131"/>
      <c r="C59" s="478"/>
      <c r="D59" s="132"/>
      <c r="E59" s="225" t="str">
        <f>IF('1. General Information'!Q9=data!A2,"Prospectus and PRIIPs KID of the master fund","Prospectus of the master fund")</f>
        <v>Prospectus of the master fund</v>
      </c>
      <c r="F59" s="225"/>
      <c r="G59" s="139"/>
      <c r="H59" s="139"/>
      <c r="I59" s="139"/>
      <c r="J59" s="139"/>
      <c r="K59" s="139"/>
      <c r="L59" s="139"/>
      <c r="M59" s="140"/>
      <c r="N59" s="140"/>
      <c r="O59" s="140"/>
      <c r="P59" s="140"/>
      <c r="Q59" s="140"/>
      <c r="R59" s="140"/>
      <c r="S59" s="140"/>
      <c r="T59" s="140"/>
      <c r="U59" s="140"/>
      <c r="V59" s="140"/>
      <c r="W59" s="140"/>
      <c r="X59" s="140"/>
      <c r="Y59" s="140"/>
      <c r="Z59" s="140"/>
      <c r="AA59" s="140"/>
      <c r="AB59" s="140"/>
      <c r="AC59" s="140"/>
      <c r="AD59" s="140"/>
      <c r="AE59" s="135"/>
      <c r="AF59" s="135"/>
      <c r="AG59" s="135"/>
      <c r="AH59" s="135"/>
      <c r="AI59" s="135"/>
      <c r="AJ59" s="135"/>
      <c r="AK59" s="135"/>
      <c r="AL59" s="135"/>
      <c r="AM59" s="135"/>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7"/>
      <c r="BK59" s="476"/>
    </row>
    <row r="60" spans="1:63" ht="5.0999999999999996" customHeight="1">
      <c r="A60" s="8"/>
      <c r="B60" s="131"/>
      <c r="C60" s="132"/>
      <c r="D60" s="132"/>
      <c r="E60" s="225"/>
      <c r="F60" s="225"/>
      <c r="G60" s="139"/>
      <c r="H60" s="139"/>
      <c r="I60" s="139"/>
      <c r="J60" s="139"/>
      <c r="K60" s="139"/>
      <c r="L60" s="139"/>
      <c r="M60" s="140"/>
      <c r="N60" s="140"/>
      <c r="O60" s="140"/>
      <c r="P60" s="140"/>
      <c r="Q60" s="140"/>
      <c r="R60" s="140"/>
      <c r="S60" s="140"/>
      <c r="T60" s="140"/>
      <c r="U60" s="140"/>
      <c r="V60" s="140"/>
      <c r="W60" s="140"/>
      <c r="X60" s="140"/>
      <c r="Y60" s="140"/>
      <c r="Z60" s="140"/>
      <c r="AA60" s="140"/>
      <c r="AB60" s="140"/>
      <c r="AC60" s="140"/>
      <c r="AD60" s="140"/>
      <c r="AE60" s="135"/>
      <c r="AF60" s="135"/>
      <c r="AG60" s="135"/>
      <c r="AH60" s="135"/>
      <c r="AI60" s="135"/>
      <c r="AJ60" s="135"/>
      <c r="AK60" s="135"/>
      <c r="AL60" s="135"/>
      <c r="AM60" s="135"/>
      <c r="AN60" s="132"/>
      <c r="AO60" s="132"/>
      <c r="AP60" s="132"/>
      <c r="AQ60" s="132"/>
      <c r="AR60" s="132"/>
      <c r="AS60" s="132"/>
      <c r="AT60" s="132"/>
      <c r="AU60" s="132"/>
      <c r="AV60" s="132"/>
      <c r="AW60" s="132"/>
      <c r="AX60" s="132"/>
      <c r="AY60" s="132"/>
      <c r="AZ60" s="132"/>
      <c r="BA60" s="132"/>
      <c r="BB60" s="132"/>
      <c r="BC60" s="132"/>
      <c r="BD60" s="132"/>
      <c r="BE60" s="132"/>
      <c r="BF60" s="132"/>
      <c r="BG60" s="132"/>
      <c r="BH60" s="132"/>
      <c r="BI60" s="132"/>
      <c r="BJ60" s="137"/>
      <c r="BK60" s="476"/>
    </row>
    <row r="61" spans="1:63" ht="14.1" customHeight="1">
      <c r="A61" s="8"/>
      <c r="B61" s="322"/>
      <c r="C61" s="478"/>
      <c r="D61" s="136"/>
      <c r="E61" s="225" t="str">
        <f>IF('1. General Information'!Q9=data!A2,"Agreement between the two UCIs or internal conduct of business rules","")</f>
        <v/>
      </c>
      <c r="F61" s="225"/>
      <c r="G61" s="139"/>
      <c r="H61" s="139"/>
      <c r="I61" s="139"/>
      <c r="J61" s="139"/>
      <c r="K61" s="139"/>
      <c r="L61" s="139"/>
      <c r="M61" s="140"/>
      <c r="N61" s="140"/>
      <c r="O61" s="140"/>
      <c r="P61" s="140"/>
      <c r="Q61" s="140"/>
      <c r="R61" s="140"/>
      <c r="S61" s="140"/>
      <c r="T61" s="140"/>
      <c r="U61" s="140"/>
      <c r="V61" s="140"/>
      <c r="W61" s="140"/>
      <c r="X61" s="140"/>
      <c r="Y61" s="140"/>
      <c r="Z61" s="140"/>
      <c r="AA61" s="140"/>
      <c r="AB61" s="140"/>
      <c r="AC61" s="140"/>
      <c r="AD61" s="140"/>
      <c r="AE61" s="135"/>
      <c r="AF61" s="135"/>
      <c r="AG61" s="135"/>
      <c r="AH61" s="135"/>
      <c r="AI61" s="135"/>
      <c r="AJ61" s="135"/>
      <c r="AK61" s="135"/>
      <c r="AL61" s="135"/>
      <c r="AM61" s="135"/>
      <c r="AN61" s="132"/>
      <c r="AO61" s="132"/>
      <c r="AP61" s="132"/>
      <c r="AQ61" s="132"/>
      <c r="AR61" s="132"/>
      <c r="AS61" s="132"/>
      <c r="AT61" s="132"/>
      <c r="AU61" s="132"/>
      <c r="AV61" s="132"/>
      <c r="AW61" s="132"/>
      <c r="AX61" s="132"/>
      <c r="AY61" s="132"/>
      <c r="AZ61" s="132"/>
      <c r="BA61" s="132"/>
      <c r="BB61" s="132"/>
      <c r="BC61" s="132"/>
      <c r="BD61" s="132"/>
      <c r="BE61" s="132"/>
      <c r="BF61" s="132"/>
      <c r="BG61" s="132"/>
      <c r="BH61" s="132"/>
      <c r="BI61" s="132"/>
      <c r="BJ61" s="137"/>
      <c r="BK61" s="476"/>
    </row>
    <row r="62" spans="1:63" ht="5.0999999999999996" customHeight="1">
      <c r="A62" s="8"/>
      <c r="B62" s="322"/>
      <c r="C62" s="132"/>
      <c r="D62" s="136"/>
      <c r="E62" s="225"/>
      <c r="F62" s="225"/>
      <c r="G62" s="139"/>
      <c r="H62" s="139"/>
      <c r="I62" s="139"/>
      <c r="J62" s="139"/>
      <c r="K62" s="139"/>
      <c r="L62" s="139"/>
      <c r="M62" s="140"/>
      <c r="N62" s="140"/>
      <c r="O62" s="140"/>
      <c r="P62" s="140"/>
      <c r="Q62" s="140"/>
      <c r="R62" s="140"/>
      <c r="S62" s="140"/>
      <c r="T62" s="140"/>
      <c r="U62" s="140"/>
      <c r="V62" s="140"/>
      <c r="W62" s="140"/>
      <c r="X62" s="140"/>
      <c r="Y62" s="140"/>
      <c r="Z62" s="140"/>
      <c r="AA62" s="140"/>
      <c r="AB62" s="140"/>
      <c r="AC62" s="140"/>
      <c r="AD62" s="140"/>
      <c r="AE62" s="135"/>
      <c r="AF62" s="135"/>
      <c r="AG62" s="135"/>
      <c r="AH62" s="135"/>
      <c r="AI62" s="135"/>
      <c r="AJ62" s="135"/>
      <c r="AK62" s="135"/>
      <c r="AL62" s="135"/>
      <c r="AM62" s="135"/>
      <c r="AN62" s="132"/>
      <c r="AO62" s="132"/>
      <c r="AP62" s="132"/>
      <c r="AQ62" s="132"/>
      <c r="AR62" s="132"/>
      <c r="AS62" s="132"/>
      <c r="AT62" s="132"/>
      <c r="AU62" s="132"/>
      <c r="AV62" s="132"/>
      <c r="AW62" s="132"/>
      <c r="AX62" s="132"/>
      <c r="AY62" s="132"/>
      <c r="AZ62" s="132"/>
      <c r="BA62" s="132"/>
      <c r="BB62" s="132"/>
      <c r="BC62" s="132"/>
      <c r="BD62" s="132"/>
      <c r="BE62" s="132"/>
      <c r="BF62" s="132"/>
      <c r="BG62" s="132"/>
      <c r="BH62" s="132"/>
      <c r="BI62" s="132"/>
      <c r="BJ62" s="137"/>
      <c r="BK62" s="476"/>
    </row>
    <row r="63" spans="1:63" ht="14.1" customHeight="1">
      <c r="A63" s="8"/>
      <c r="B63" s="131"/>
      <c r="C63" s="478"/>
      <c r="D63" s="326"/>
      <c r="E63" s="225" t="str">
        <f>IF('1. General Information'!Q9=data!A2,"Depositary info-sharing agreements (unless the depositary for the two fund is the same)","")</f>
        <v/>
      </c>
      <c r="F63" s="225"/>
      <c r="G63" s="139"/>
      <c r="H63" s="139"/>
      <c r="I63" s="139"/>
      <c r="J63" s="139"/>
      <c r="K63" s="139"/>
      <c r="L63" s="139"/>
      <c r="M63" s="140"/>
      <c r="N63" s="140"/>
      <c r="O63" s="140"/>
      <c r="P63" s="140"/>
      <c r="Q63" s="140"/>
      <c r="R63" s="140"/>
      <c r="S63" s="140"/>
      <c r="T63" s="140"/>
      <c r="U63" s="140"/>
      <c r="V63" s="140"/>
      <c r="W63" s="140"/>
      <c r="X63" s="140"/>
      <c r="Y63" s="140"/>
      <c r="Z63" s="140"/>
      <c r="AA63" s="140"/>
      <c r="AB63" s="140"/>
      <c r="AC63" s="140"/>
      <c r="AD63" s="140"/>
      <c r="AE63" s="135"/>
      <c r="AF63" s="135"/>
      <c r="AG63" s="135"/>
      <c r="AH63" s="135"/>
      <c r="AI63" s="135"/>
      <c r="AJ63" s="135"/>
      <c r="AK63" s="135"/>
      <c r="AL63" s="135"/>
      <c r="AM63" s="135"/>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7"/>
      <c r="BK63" s="476"/>
    </row>
    <row r="64" spans="1:63" ht="5.0999999999999996" customHeight="1">
      <c r="A64" s="8"/>
      <c r="B64" s="131"/>
      <c r="C64" s="132"/>
      <c r="D64" s="326"/>
      <c r="E64" s="225"/>
      <c r="F64" s="225"/>
      <c r="G64" s="139"/>
      <c r="H64" s="139"/>
      <c r="I64" s="139"/>
      <c r="J64" s="139"/>
      <c r="K64" s="139"/>
      <c r="L64" s="139"/>
      <c r="M64" s="140"/>
      <c r="N64" s="140"/>
      <c r="O64" s="140"/>
      <c r="P64" s="140"/>
      <c r="Q64" s="140"/>
      <c r="R64" s="140"/>
      <c r="S64" s="140"/>
      <c r="T64" s="140"/>
      <c r="U64" s="140"/>
      <c r="V64" s="140"/>
      <c r="W64" s="140"/>
      <c r="X64" s="140"/>
      <c r="Y64" s="140"/>
      <c r="Z64" s="140"/>
      <c r="AA64" s="140"/>
      <c r="AB64" s="140"/>
      <c r="AC64" s="140"/>
      <c r="AD64" s="140"/>
      <c r="AE64" s="135"/>
      <c r="AF64" s="135"/>
      <c r="AG64" s="135"/>
      <c r="AH64" s="135"/>
      <c r="AI64" s="135"/>
      <c r="AJ64" s="135"/>
      <c r="AK64" s="135"/>
      <c r="AL64" s="135"/>
      <c r="AM64" s="135"/>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7"/>
      <c r="BK64" s="476"/>
    </row>
    <row r="65" spans="1:63" ht="14.1" customHeight="1">
      <c r="A65" s="8"/>
      <c r="B65" s="131"/>
      <c r="C65" s="478"/>
      <c r="D65" s="132"/>
      <c r="E65" s="225" t="str">
        <f>IF('1. General Information'!Q9=data!A2,"Auditor info-sharing agreement (unless the auditor for the two fund is the same)","")</f>
        <v/>
      </c>
      <c r="F65" s="225"/>
      <c r="G65" s="139"/>
      <c r="H65" s="139"/>
      <c r="I65" s="139"/>
      <c r="J65" s="139"/>
      <c r="K65" s="139"/>
      <c r="L65" s="139"/>
      <c r="M65" s="140"/>
      <c r="N65" s="140"/>
      <c r="O65" s="140"/>
      <c r="P65" s="140"/>
      <c r="Q65" s="140"/>
      <c r="R65" s="140"/>
      <c r="S65" s="140"/>
      <c r="T65" s="140"/>
      <c r="U65" s="140"/>
      <c r="V65" s="140"/>
      <c r="W65" s="140"/>
      <c r="X65" s="140"/>
      <c r="Y65" s="140"/>
      <c r="Z65" s="140"/>
      <c r="AA65" s="140"/>
      <c r="AB65" s="140"/>
      <c r="AC65" s="140"/>
      <c r="AD65" s="140"/>
      <c r="AE65" s="135"/>
      <c r="AF65" s="135"/>
      <c r="AG65" s="135"/>
      <c r="AH65" s="135"/>
      <c r="AI65" s="135"/>
      <c r="AJ65" s="135"/>
      <c r="AK65" s="135"/>
      <c r="AL65" s="135"/>
      <c r="AM65" s="135"/>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7"/>
      <c r="BK65" s="476"/>
    </row>
    <row r="66" spans="1:63" ht="5.0999999999999996" customHeight="1">
      <c r="A66" s="8"/>
      <c r="B66" s="131"/>
      <c r="C66" s="132"/>
      <c r="D66" s="132"/>
      <c r="E66" s="132"/>
      <c r="F66" s="132"/>
      <c r="G66" s="139"/>
      <c r="H66" s="139"/>
      <c r="I66" s="139"/>
      <c r="J66" s="139"/>
      <c r="K66" s="139"/>
      <c r="L66" s="139"/>
      <c r="M66" s="140"/>
      <c r="N66" s="140"/>
      <c r="O66" s="140"/>
      <c r="P66" s="140"/>
      <c r="Q66" s="140"/>
      <c r="R66" s="140"/>
      <c r="S66" s="140"/>
      <c r="T66" s="140"/>
      <c r="U66" s="140"/>
      <c r="V66" s="140"/>
      <c r="W66" s="140"/>
      <c r="X66" s="140"/>
      <c r="Y66" s="140"/>
      <c r="Z66" s="140"/>
      <c r="AA66" s="140"/>
      <c r="AB66" s="140"/>
      <c r="AC66" s="140"/>
      <c r="AD66" s="140"/>
      <c r="AE66" s="135"/>
      <c r="AF66" s="135"/>
      <c r="AG66" s="135"/>
      <c r="AH66" s="135"/>
      <c r="AI66" s="135"/>
      <c r="AJ66" s="135"/>
      <c r="AK66" s="135"/>
      <c r="AL66" s="135"/>
      <c r="AM66" s="135"/>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7"/>
      <c r="BK66" s="476"/>
    </row>
    <row r="67" spans="1:63" ht="14.1" customHeight="1">
      <c r="A67" s="8"/>
      <c r="B67" s="131"/>
      <c r="C67" s="478"/>
      <c r="D67" s="132"/>
      <c r="E67" s="132" t="str">
        <f>IF('1. General Information'!Q9=data!A2,"Fees comparative table (master-feeder structure)","")</f>
        <v/>
      </c>
      <c r="F67" s="132"/>
      <c r="G67" s="139"/>
      <c r="H67" s="139"/>
      <c r="I67" s="139"/>
      <c r="J67" s="139"/>
      <c r="K67" s="139"/>
      <c r="L67" s="139"/>
      <c r="M67" s="140"/>
      <c r="N67" s="140"/>
      <c r="O67" s="140"/>
      <c r="P67" s="140"/>
      <c r="Q67" s="140"/>
      <c r="R67" s="140"/>
      <c r="S67" s="140"/>
      <c r="T67" s="140"/>
      <c r="U67" s="140"/>
      <c r="V67" s="140"/>
      <c r="W67" s="140"/>
      <c r="X67" s="140"/>
      <c r="Y67" s="140"/>
      <c r="Z67" s="140"/>
      <c r="AA67" s="140"/>
      <c r="AB67" s="140"/>
      <c r="AC67" s="140"/>
      <c r="AD67" s="140"/>
      <c r="AE67" s="135"/>
      <c r="AF67" s="135"/>
      <c r="AG67" s="135"/>
      <c r="AH67" s="135"/>
      <c r="AI67" s="135"/>
      <c r="AJ67" s="135"/>
      <c r="AK67" s="135"/>
      <c r="AL67" s="135"/>
      <c r="AM67" s="135"/>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7"/>
      <c r="BK67" s="476"/>
    </row>
    <row r="68" spans="1:63" ht="5.0999999999999996" customHeight="1">
      <c r="A68" s="8"/>
      <c r="B68" s="131"/>
      <c r="C68" s="132"/>
      <c r="D68" s="132"/>
      <c r="E68" s="132"/>
      <c r="F68" s="132"/>
      <c r="G68" s="139"/>
      <c r="H68" s="139"/>
      <c r="I68" s="139"/>
      <c r="J68" s="139"/>
      <c r="K68" s="139"/>
      <c r="L68" s="139"/>
      <c r="M68" s="140"/>
      <c r="N68" s="140"/>
      <c r="O68" s="140"/>
      <c r="P68" s="140"/>
      <c r="Q68" s="140"/>
      <c r="R68" s="140"/>
      <c r="S68" s="140"/>
      <c r="T68" s="140"/>
      <c r="U68" s="140"/>
      <c r="V68" s="140"/>
      <c r="W68" s="140"/>
      <c r="X68" s="140"/>
      <c r="Y68" s="140"/>
      <c r="Z68" s="140"/>
      <c r="AA68" s="140"/>
      <c r="AB68" s="140"/>
      <c r="AC68" s="140"/>
      <c r="AD68" s="140"/>
      <c r="AE68" s="135"/>
      <c r="AF68" s="135"/>
      <c r="AG68" s="135"/>
      <c r="AH68" s="135"/>
      <c r="AI68" s="135"/>
      <c r="AJ68" s="135"/>
      <c r="AK68" s="135"/>
      <c r="AL68" s="135"/>
      <c r="AM68" s="135"/>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7"/>
      <c r="BK68" s="476"/>
    </row>
    <row r="69" spans="1:63" ht="14.1" customHeight="1">
      <c r="A69" s="8"/>
      <c r="B69" s="131"/>
      <c r="C69" s="478"/>
      <c r="D69" s="132"/>
      <c r="E69" s="132" t="str">
        <f>IF('1. General Information'!Q9=data!A2,"Attestation by the competent authorities that the master is a fund  (or sub-fund) which fulfils the conditions of Article 58 (3)(b) and (c) of Directive 2009/65/EC","")</f>
        <v/>
      </c>
      <c r="F69" s="132"/>
      <c r="G69" s="139"/>
      <c r="H69" s="139"/>
      <c r="I69" s="139"/>
      <c r="J69" s="139"/>
      <c r="K69" s="139"/>
      <c r="L69" s="139"/>
      <c r="M69" s="140"/>
      <c r="N69" s="140"/>
      <c r="O69" s="140"/>
      <c r="P69" s="140"/>
      <c r="Q69" s="140"/>
      <c r="R69" s="140"/>
      <c r="S69" s="140"/>
      <c r="T69" s="140"/>
      <c r="U69" s="140"/>
      <c r="V69" s="140"/>
      <c r="W69" s="140"/>
      <c r="X69" s="140"/>
      <c r="Y69" s="140"/>
      <c r="Z69" s="140"/>
      <c r="AA69" s="140"/>
      <c r="AB69" s="140"/>
      <c r="AC69" s="140"/>
      <c r="AD69" s="140"/>
      <c r="AE69" s="135"/>
      <c r="AF69" s="135"/>
      <c r="AG69" s="135"/>
      <c r="AH69" s="135"/>
      <c r="AI69" s="135"/>
      <c r="AJ69" s="135"/>
      <c r="AK69" s="135"/>
      <c r="AL69" s="135"/>
      <c r="AM69" s="135"/>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7"/>
      <c r="BK69" s="476"/>
    </row>
    <row r="70" spans="1:63" ht="7.15" customHeight="1">
      <c r="A70" s="8"/>
      <c r="B70" s="157"/>
      <c r="C70" s="158"/>
      <c r="D70" s="158"/>
      <c r="E70" s="292"/>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64"/>
      <c r="BK70" s="476"/>
    </row>
    <row r="71" spans="1:63" ht="7.15" customHeight="1">
      <c r="A71" s="8"/>
      <c r="B71" s="8"/>
      <c r="C71" s="8"/>
      <c r="D71" s="8"/>
      <c r="E71" s="8"/>
      <c r="F71" s="8"/>
      <c r="G71" s="8"/>
      <c r="H71" s="8"/>
      <c r="I71" s="8"/>
      <c r="J71" s="8"/>
      <c r="K71" s="8"/>
      <c r="L71" s="8"/>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6"/>
      <c r="AO71" s="476"/>
      <c r="AP71" s="476"/>
      <c r="AQ71" s="476"/>
      <c r="AR71" s="476"/>
      <c r="AS71" s="476"/>
      <c r="AT71" s="476"/>
      <c r="AU71" s="476"/>
      <c r="AV71" s="476"/>
      <c r="AW71" s="476"/>
      <c r="AX71" s="476"/>
      <c r="AY71" s="476"/>
      <c r="AZ71" s="476"/>
      <c r="BA71" s="476"/>
      <c r="BB71" s="476"/>
      <c r="BC71" s="476"/>
      <c r="BD71" s="522"/>
      <c r="BE71" s="522"/>
      <c r="BF71" s="522"/>
      <c r="BG71" s="522"/>
      <c r="BH71" s="522"/>
      <c r="BI71" s="476"/>
      <c r="BJ71" s="476"/>
      <c r="BK71" s="476"/>
    </row>
    <row r="72" spans="1:63" ht="7.15" customHeight="1"/>
  </sheetData>
  <sheetProtection algorithmName="SHA-512" hashValue="bnaiUgfuOspJKAoqN2hq5HLdl9Ns1GK4n2FSfqTBFVeGYXYc1EOfaRAq743vkl9aSt95Jgxz8qnIZWiEZPlXNg==" saltValue="UnBuQtjBcmaRtB7E6CD68Q==" spinCount="100000" sheet="1" insertHyperlinks="0"/>
  <mergeCells count="5">
    <mergeCell ref="AU6:AW6"/>
    <mergeCell ref="E21:N21"/>
    <mergeCell ref="C9:BI10"/>
    <mergeCell ref="AE19:BI21"/>
    <mergeCell ref="E53:BI53"/>
  </mergeCells>
  <conditionalFormatting sqref="B58:BJ58">
    <cfRule type="expression" dxfId="4" priority="10">
      <formula>"1. General Information'!$Q$9&lt;&gt;data!$A$2"</formula>
    </cfRule>
  </conditionalFormatting>
  <conditionalFormatting sqref="E53:BI53">
    <cfRule type="expression" dxfId="1" priority="1">
      <formula>$E$53&lt;&gt;""</formula>
    </cfRule>
  </conditionalFormatting>
  <conditionalFormatting sqref="AC19">
    <cfRule type="iconSet" priority="85">
      <iconSet iconSet="3Symbols2" showValue="0">
        <cfvo type="percent" val="0"/>
        <cfvo type="num" val="0"/>
        <cfvo type="num" val="1"/>
      </iconSet>
    </cfRule>
  </conditionalFormatting>
  <hyperlinks>
    <hyperlink ref="B6:E6" location="'4. Share Classes'!A1" display="&lt;&lt; Previous" xr:uid="{00000000-0004-0000-0900-000000000000}"/>
    <hyperlink ref="C9:BI10" r:id="rId1" display="Please find here a link to a summary table of the potential documents (available in English and French, for UCITS and for non-UCITS) so as to take note of the documents expected by the CSSF according to the content of your application for autorisation." xr:uid="{B0B3EE42-6062-4A55-9BD4-56E69E68933F}"/>
  </hyperlinks>
  <printOptions horizontalCentered="1" verticalCentered="1"/>
  <pageMargins left="0.19685039370078741" right="0.19685039370078741" top="0.19685039370078741" bottom="0.19685039370078741" header="0.19685039370078741" footer="0.19685039370078741"/>
  <pageSetup paperSize="8" orientation="landscape" r:id="rId2"/>
  <drawing r:id="rId3"/>
  <extLst>
    <ext xmlns:x14="http://schemas.microsoft.com/office/spreadsheetml/2009/9/main" uri="{78C0D931-6437-407d-A8EE-F0AAD7539E65}">
      <x14:conditionalFormattings>
        <x14:conditionalFormatting xmlns:xm="http://schemas.microsoft.com/office/excel/2006/main">
          <x14:cfRule type="expression" priority="11" stopIfTrue="1" id="{BFEEF699-1623-43B6-B76A-E8451F0402FE}">
            <xm:f>'1. General Information'!$Q$9&lt;&gt;data!$A$2</xm:f>
            <x14:dxf>
              <font>
                <color rgb="FFA0A0A0"/>
              </font>
              <fill>
                <patternFill>
                  <bgColor rgb="FFA0A0A0"/>
                </patternFill>
              </fill>
              <border>
                <left/>
                <right/>
                <top/>
                <bottom/>
                <vertical/>
                <horizontal/>
              </border>
            </x14:dxf>
          </x14:cfRule>
          <xm:sqref>A61:BK71</xm:sqref>
        </x14:conditionalFormatting>
        <x14:conditionalFormatting xmlns:xm="http://schemas.microsoft.com/office/excel/2006/main">
          <x14:cfRule type="iconSet" priority="5" id="{35A2AA7E-C0A4-4247-8B07-2DB4FF4CA0F4}">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C17</xm:sqref>
        </x14:conditionalFormatting>
        <x14:conditionalFormatting xmlns:xm="http://schemas.microsoft.com/office/excel/2006/main">
          <x14:cfRule type="expression" priority="4" stopIfTrue="1" id="{8EDC2FE8-6A40-4076-A36A-2175F76EAC92}">
            <xm:f>'1. General Information'!Q9&lt;&gt;"UCI Part I Law 17.12.2010"</xm:f>
            <x14:dxf>
              <font>
                <color rgb="FFD0D3D4"/>
              </font>
              <fill>
                <patternFill>
                  <bgColor rgb="FFD0D3D4"/>
                </patternFill>
              </fill>
              <border>
                <left/>
                <right/>
                <top/>
                <bottom/>
                <vertical/>
                <horizontal/>
              </border>
            </x14:dxf>
          </x14:cfRule>
          <x14:cfRule type="iconSet" priority="213" id="{87179C06-80D9-40C0-B70A-474CD20E6161}">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C19</xm:sqref>
        </x14:conditionalFormatting>
        <x14:conditionalFormatting xmlns:xm="http://schemas.microsoft.com/office/excel/2006/main">
          <x14:cfRule type="iconSet" priority="87" id="{0058D2E1-7CC4-44D3-A9C1-0BC1B0BA351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C21</xm:sqref>
        </x14:conditionalFormatting>
        <x14:conditionalFormatting xmlns:xm="http://schemas.microsoft.com/office/excel/2006/main">
          <x14:cfRule type="iconSet" priority="67" id="{BEEA6B84-CB26-4177-B7DF-F7D9673C76C5}">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C23</xm:sqref>
        </x14:conditionalFormatting>
        <x14:conditionalFormatting xmlns:xm="http://schemas.microsoft.com/office/excel/2006/main">
          <x14:cfRule type="iconSet" priority="33" id="{4E798303-40A1-449E-BBF2-5EEC800E7DFA}">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C27</xm:sqref>
        </x14:conditionalFormatting>
        <x14:conditionalFormatting xmlns:xm="http://schemas.microsoft.com/office/excel/2006/main">
          <x14:cfRule type="iconSet" priority="32" id="{A516465B-AE3F-4105-B037-AA2C7ACBC2F2}">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C29</xm:sqref>
        </x14:conditionalFormatting>
        <x14:conditionalFormatting xmlns:xm="http://schemas.microsoft.com/office/excel/2006/main">
          <x14:cfRule type="iconSet" priority="31" id="{DE29EA81-853B-4361-B304-2621F034BC64}">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C31</xm:sqref>
        </x14:conditionalFormatting>
        <x14:conditionalFormatting xmlns:xm="http://schemas.microsoft.com/office/excel/2006/main">
          <x14:cfRule type="iconSet" priority="30" id="{5C27EA3D-9D5B-4DEE-8733-0FFE30B55420}">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C33</xm:sqref>
        </x14:conditionalFormatting>
        <x14:conditionalFormatting xmlns:xm="http://schemas.microsoft.com/office/excel/2006/main">
          <x14:cfRule type="iconSet" priority="29" id="{8A1D6B1F-3D65-4A7C-859E-B775E24F72D5}">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C37</xm:sqref>
        </x14:conditionalFormatting>
        <x14:conditionalFormatting xmlns:xm="http://schemas.microsoft.com/office/excel/2006/main">
          <x14:cfRule type="iconSet" priority="28" id="{956BC5E6-43B1-472B-B5BE-BDE1F8034918}">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C39</xm:sqref>
        </x14:conditionalFormatting>
        <x14:conditionalFormatting xmlns:xm="http://schemas.microsoft.com/office/excel/2006/main">
          <x14:cfRule type="iconSet" priority="27" id="{6DC40C77-764C-416A-BED2-0DFDF2A49546}">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C41</xm:sqref>
        </x14:conditionalFormatting>
        <x14:conditionalFormatting xmlns:xm="http://schemas.microsoft.com/office/excel/2006/main">
          <x14:cfRule type="iconSet" priority="26" id="{604B0720-1A9C-47C4-8681-D18C83DE6DC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C43</xm:sqref>
        </x14:conditionalFormatting>
        <x14:conditionalFormatting xmlns:xm="http://schemas.microsoft.com/office/excel/2006/main">
          <x14:cfRule type="iconSet" priority="25" id="{41B37DAF-CE8A-4B61-8ABA-B44F1DA09468}">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C47</xm:sqref>
        </x14:conditionalFormatting>
        <x14:conditionalFormatting xmlns:xm="http://schemas.microsoft.com/office/excel/2006/main">
          <x14:cfRule type="iconSet" priority="24" id="{F7230DE7-748E-4249-A3A6-9D90AD98E010}">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C49</xm:sqref>
        </x14:conditionalFormatting>
        <x14:conditionalFormatting xmlns:xm="http://schemas.microsoft.com/office/excel/2006/main">
          <x14:cfRule type="iconSet" priority="41" id="{A3A5971D-AC17-4C81-A5B9-B868ABDC0A02}">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C50 C52 C54</xm:sqref>
        </x14:conditionalFormatting>
        <x14:conditionalFormatting xmlns:xm="http://schemas.microsoft.com/office/excel/2006/main">
          <x14:cfRule type="iconSet" priority="23" id="{E563E3EB-59DF-4692-81A1-CBB20E6FDDD0}">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C51</xm:sqref>
        </x14:conditionalFormatting>
        <x14:conditionalFormatting xmlns:xm="http://schemas.microsoft.com/office/excel/2006/main">
          <x14:cfRule type="expression" priority="2" id="{18E1B646-1451-41F6-94C8-F4DDAEF84211}">
            <xm:f>OR(AND(OR('1. General Information'!$Q$9=data!$A$3,'1. General Information'!$Q$9=data!$A$4),OR(LEFT('2. Investment Policy (FIS&amp;PII)'!$T$28,9) = "Article 8",LEFT('2. Investment Policy (FIS&amp;PII)'!$T$28,9) = "Article 9")),AND('1. General Information'!$Q$9=data!$A$5,OR(LEFT('2. Investment Policy (SICAR)'!$T$26,9) = "Article 8",LEFT('2. Investment Policy (SICAR)'!$T$26,9) = "Article 9")))</xm:f>
            <x14:dxf>
              <font>
                <color theme="0"/>
              </font>
              <fill>
                <patternFill>
                  <bgColor theme="0"/>
                </patternFill>
              </fill>
              <border>
                <left style="thin">
                  <color rgb="FF007298"/>
                </left>
                <right style="thin">
                  <color rgb="FF007298"/>
                </right>
                <top style="thin">
                  <color rgb="FF007298"/>
                </top>
                <bottom style="thin">
                  <color rgb="FF007298"/>
                </bottom>
                <vertical/>
                <horizontal/>
              </border>
            </x14:dxf>
          </x14:cfRule>
          <x14:cfRule type="iconSet" priority="3" id="{8C40569B-E58E-45D6-8C73-6AA4596FD41B}">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C53</xm:sqref>
        </x14:conditionalFormatting>
        <x14:conditionalFormatting xmlns:xm="http://schemas.microsoft.com/office/excel/2006/main">
          <x14:cfRule type="iconSet" priority="20" id="{52A4E6A6-EFD6-428A-AD0B-48D88234787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C57</xm:sqref>
        </x14:conditionalFormatting>
        <x14:conditionalFormatting xmlns:xm="http://schemas.microsoft.com/office/excel/2006/main">
          <x14:cfRule type="iconSet" priority="19" id="{A1035DD1-C950-4728-823C-7745EDD56BE8}">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C59</xm:sqref>
        </x14:conditionalFormatting>
        <x14:conditionalFormatting xmlns:xm="http://schemas.microsoft.com/office/excel/2006/main">
          <x14:cfRule type="iconSet" priority="18" id="{38F6E394-FB08-48F4-97D5-C8926E6DE458}">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C61</xm:sqref>
        </x14:conditionalFormatting>
        <x14:conditionalFormatting xmlns:xm="http://schemas.microsoft.com/office/excel/2006/main">
          <x14:cfRule type="iconSet" priority="17" id="{8A759C31-47FA-4C52-ADC8-3F2B99903683}">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C63</xm:sqref>
        </x14:conditionalFormatting>
        <x14:conditionalFormatting xmlns:xm="http://schemas.microsoft.com/office/excel/2006/main">
          <x14:cfRule type="iconSet" priority="16" id="{6445243D-DCF6-4E8C-803C-0EBA8C6442C4}">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C65</xm:sqref>
        </x14:conditionalFormatting>
        <x14:conditionalFormatting xmlns:xm="http://schemas.microsoft.com/office/excel/2006/main">
          <x14:cfRule type="iconSet" priority="15" id="{47CBF678-2864-4195-8D7F-6AF386147A5E}">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C67</xm:sqref>
        </x14:conditionalFormatting>
        <x14:conditionalFormatting xmlns:xm="http://schemas.microsoft.com/office/excel/2006/main">
          <x14:cfRule type="iconSet" priority="14" id="{DBC7BCE8-6229-4475-9BBF-92166B2083D6}">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C69</xm:sqref>
        </x14:conditionalFormatting>
        <x14:conditionalFormatting xmlns:xm="http://schemas.microsoft.com/office/excel/2006/main">
          <x14:cfRule type="expression" priority="8" id="{F6C4983F-5694-494F-B784-478692DE26FC}">
            <xm:f>'1. General Information'!$Q$17="Yes"</xm:f>
            <x14:dxf>
              <font>
                <color theme="0"/>
              </font>
              <fill>
                <patternFill>
                  <bgColor theme="0"/>
                </patternFill>
              </fill>
              <border>
                <left style="thin">
                  <color rgb="FF007298"/>
                </left>
                <right style="thin">
                  <color rgb="FF007298"/>
                </right>
                <top style="thin">
                  <color rgb="FF007298"/>
                </top>
                <bottom style="thin">
                  <color rgb="FF007298"/>
                </bottom>
                <vertical/>
                <horizontal/>
              </border>
            </x14:dxf>
          </x14:cfRule>
          <xm:sqref>AC19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data!$T$7:$T$8</xm:f>
          </x14:formula1>
          <xm:sqref>C61 C19 C69 C21 C59 C27 C29 C31 C65 C63 AC19 C67 C23 C57 C33 C37 C39 C41 C43 C47 C49 C51 C17 C53</xm:sqref>
        </x14:dataValidation>
        <x14:dataValidation type="list" allowBlank="1" showInputMessage="1" showErrorMessage="1" xr:uid="{00000000-0002-0000-0900-000002000000}">
          <x14:formula1>
            <xm:f>data!$G$13:$G$160</xm:f>
          </x14:formula1>
          <xm:sqref>I31:I38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H34"/>
  <sheetViews>
    <sheetView workbookViewId="0">
      <selection activeCell="A4" sqref="A4"/>
    </sheetView>
  </sheetViews>
  <sheetFormatPr defaultRowHeight="15"/>
  <cols>
    <col min="1" max="1" width="28.42578125" bestFit="1" customWidth="1"/>
    <col min="3" max="3" width="40.42578125" bestFit="1" customWidth="1"/>
    <col min="4" max="4" width="29.28515625" bestFit="1" customWidth="1"/>
    <col min="5" max="5" width="26.7109375" bestFit="1" customWidth="1"/>
    <col min="6" max="6" width="19.42578125" bestFit="1" customWidth="1"/>
    <col min="7" max="7" width="16.42578125" bestFit="1" customWidth="1"/>
    <col min="8" max="8" width="40.42578125" bestFit="1" customWidth="1"/>
  </cols>
  <sheetData>
    <row r="1" spans="1:8">
      <c r="A1" s="13" t="s">
        <v>1195</v>
      </c>
    </row>
    <row r="2" spans="1:8">
      <c r="A2" s="10" t="s">
        <v>854</v>
      </c>
      <c r="C2" s="14" t="s">
        <v>856</v>
      </c>
      <c r="D2" s="14" t="s">
        <v>857</v>
      </c>
      <c r="E2" s="14" t="s">
        <v>858</v>
      </c>
      <c r="F2" s="14" t="s">
        <v>643</v>
      </c>
      <c r="G2" s="14" t="s">
        <v>859</v>
      </c>
      <c r="H2" s="14" t="s">
        <v>860</v>
      </c>
    </row>
    <row r="3" spans="1:8">
      <c r="A3" s="12" t="s">
        <v>856</v>
      </c>
      <c r="C3" s="12" t="s">
        <v>878</v>
      </c>
      <c r="D3" s="12" t="s">
        <v>895</v>
      </c>
      <c r="E3" s="12" t="s">
        <v>900</v>
      </c>
      <c r="F3" s="12" t="s">
        <v>644</v>
      </c>
      <c r="G3" s="12" t="s">
        <v>907</v>
      </c>
      <c r="H3" s="12" t="s">
        <v>878</v>
      </c>
    </row>
    <row r="4" spans="1:8">
      <c r="A4" s="12" t="s">
        <v>857</v>
      </c>
      <c r="C4" s="12" t="s">
        <v>879</v>
      </c>
      <c r="D4" s="12" t="s">
        <v>896</v>
      </c>
      <c r="E4" s="12" t="s">
        <v>901</v>
      </c>
      <c r="F4" s="12" t="s">
        <v>905</v>
      </c>
      <c r="G4" s="12" t="s">
        <v>908</v>
      </c>
      <c r="H4" s="12" t="s">
        <v>879</v>
      </c>
    </row>
    <row r="5" spans="1:8">
      <c r="A5" s="12" t="s">
        <v>858</v>
      </c>
      <c r="C5" s="12" t="s">
        <v>880</v>
      </c>
      <c r="D5" s="12" t="s">
        <v>897</v>
      </c>
      <c r="E5" s="12" t="s">
        <v>902</v>
      </c>
      <c r="F5" s="12" t="s">
        <v>906</v>
      </c>
      <c r="G5" s="12" t="s">
        <v>909</v>
      </c>
      <c r="H5" s="12" t="s">
        <v>880</v>
      </c>
    </row>
    <row r="6" spans="1:8">
      <c r="A6" s="12" t="s">
        <v>643</v>
      </c>
      <c r="C6" s="12" t="s">
        <v>881</v>
      </c>
      <c r="D6" s="12" t="s">
        <v>898</v>
      </c>
      <c r="E6" s="12" t="s">
        <v>903</v>
      </c>
      <c r="G6" s="12" t="s">
        <v>910</v>
      </c>
      <c r="H6" s="12" t="s">
        <v>881</v>
      </c>
    </row>
    <row r="7" spans="1:8">
      <c r="A7" s="12" t="s">
        <v>859</v>
      </c>
      <c r="C7" s="12" t="s">
        <v>882</v>
      </c>
      <c r="D7" s="12" t="s">
        <v>899</v>
      </c>
      <c r="E7" s="12" t="s">
        <v>904</v>
      </c>
      <c r="G7" s="12" t="s">
        <v>859</v>
      </c>
      <c r="H7" s="12" t="s">
        <v>882</v>
      </c>
    </row>
    <row r="8" spans="1:8">
      <c r="A8" s="12" t="s">
        <v>860</v>
      </c>
      <c r="C8" s="12" t="s">
        <v>883</v>
      </c>
      <c r="H8" s="12" t="s">
        <v>883</v>
      </c>
    </row>
    <row r="9" spans="1:8">
      <c r="A9" s="12" t="s">
        <v>410</v>
      </c>
      <c r="C9" s="12" t="s">
        <v>884</v>
      </c>
      <c r="H9" s="12" t="s">
        <v>884</v>
      </c>
    </row>
    <row r="10" spans="1:8">
      <c r="C10" s="12" t="s">
        <v>885</v>
      </c>
      <c r="H10" s="12" t="s">
        <v>885</v>
      </c>
    </row>
    <row r="11" spans="1:8">
      <c r="C11" s="12" t="s">
        <v>886</v>
      </c>
      <c r="H11" s="12" t="s">
        <v>886</v>
      </c>
    </row>
    <row r="12" spans="1:8">
      <c r="C12" s="12" t="s">
        <v>887</v>
      </c>
      <c r="H12" s="12" t="s">
        <v>887</v>
      </c>
    </row>
    <row r="13" spans="1:8">
      <c r="C13" s="12" t="s">
        <v>888</v>
      </c>
      <c r="H13" s="12" t="s">
        <v>888</v>
      </c>
    </row>
    <row r="14" spans="1:8">
      <c r="C14" s="12" t="s">
        <v>889</v>
      </c>
      <c r="H14" s="12" t="s">
        <v>889</v>
      </c>
    </row>
    <row r="15" spans="1:8">
      <c r="C15" s="12" t="s">
        <v>890</v>
      </c>
      <c r="H15" s="12" t="s">
        <v>890</v>
      </c>
    </row>
    <row r="16" spans="1:8">
      <c r="C16" s="12" t="s">
        <v>891</v>
      </c>
      <c r="H16" s="12" t="s">
        <v>891</v>
      </c>
    </row>
    <row r="17" spans="3:8">
      <c r="C17" s="12" t="s">
        <v>892</v>
      </c>
      <c r="H17" s="12" t="s">
        <v>892</v>
      </c>
    </row>
    <row r="18" spans="3:8">
      <c r="C18" s="12" t="s">
        <v>893</v>
      </c>
      <c r="H18" s="12" t="s">
        <v>894</v>
      </c>
    </row>
    <row r="19" spans="3:8">
      <c r="C19" s="12" t="s">
        <v>894</v>
      </c>
      <c r="H19" s="12" t="s">
        <v>895</v>
      </c>
    </row>
    <row r="20" spans="3:8">
      <c r="H20" s="12" t="s">
        <v>896</v>
      </c>
    </row>
    <row r="21" spans="3:8">
      <c r="H21" s="12" t="s">
        <v>897</v>
      </c>
    </row>
    <row r="22" spans="3:8">
      <c r="H22" s="12" t="s">
        <v>899</v>
      </c>
    </row>
    <row r="23" spans="3:8">
      <c r="H23" s="12" t="s">
        <v>900</v>
      </c>
    </row>
    <row r="24" spans="3:8">
      <c r="H24" s="12" t="s">
        <v>901</v>
      </c>
    </row>
    <row r="25" spans="3:8">
      <c r="H25" s="12" t="s">
        <v>902</v>
      </c>
    </row>
    <row r="26" spans="3:8">
      <c r="H26" s="12" t="s">
        <v>904</v>
      </c>
    </row>
    <row r="27" spans="3:8">
      <c r="H27" s="12" t="s">
        <v>644</v>
      </c>
    </row>
    <row r="28" spans="3:8">
      <c r="H28" s="12" t="s">
        <v>905</v>
      </c>
    </row>
    <row r="29" spans="3:8">
      <c r="H29" s="12" t="s">
        <v>906</v>
      </c>
    </row>
    <row r="30" spans="3:8">
      <c r="H30" s="12" t="s">
        <v>907</v>
      </c>
    </row>
    <row r="31" spans="3:8">
      <c r="H31" s="12" t="s">
        <v>908</v>
      </c>
    </row>
    <row r="32" spans="3:8">
      <c r="H32" s="12" t="s">
        <v>909</v>
      </c>
    </row>
    <row r="33" spans="8:8">
      <c r="H33" s="12" t="s">
        <v>910</v>
      </c>
    </row>
    <row r="34" spans="8:8">
      <c r="H34" s="12" t="s">
        <v>859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230"/>
  <sheetViews>
    <sheetView topLeftCell="B1" zoomScale="70" zoomScaleNormal="70" workbookViewId="0">
      <selection activeCell="S8" sqref="S8"/>
    </sheetView>
  </sheetViews>
  <sheetFormatPr defaultRowHeight="15"/>
  <cols>
    <col min="1" max="1" width="47.28515625" bestFit="1" customWidth="1"/>
    <col min="2" max="2" width="66.28515625" bestFit="1" customWidth="1"/>
    <col min="3" max="3" width="21.42578125" bestFit="1" customWidth="1"/>
    <col min="4" max="4" width="4" customWidth="1"/>
    <col min="5" max="5" width="20.5703125" bestFit="1" customWidth="1"/>
    <col min="6" max="6" width="4.42578125" bestFit="1" customWidth="1"/>
    <col min="7" max="7" width="37.5703125" bestFit="1" customWidth="1"/>
    <col min="8" max="8" width="5.5703125" bestFit="1" customWidth="1"/>
    <col min="9" max="9" width="41.28515625" bestFit="1" customWidth="1"/>
    <col min="10" max="10" width="3.42578125" customWidth="1"/>
    <col min="11" max="11" width="40" bestFit="1" customWidth="1"/>
    <col min="12" max="12" width="29" bestFit="1" customWidth="1"/>
    <col min="13" max="13" width="12.7109375" bestFit="1" customWidth="1"/>
    <col min="14" max="14" width="8.42578125" bestFit="1" customWidth="1"/>
  </cols>
  <sheetData>
    <row r="1" spans="1:22">
      <c r="A1" s="2" t="s">
        <v>0</v>
      </c>
      <c r="B1" s="2" t="s">
        <v>976</v>
      </c>
      <c r="C1" s="2" t="s">
        <v>7</v>
      </c>
      <c r="E1" s="2" t="s">
        <v>8</v>
      </c>
      <c r="F1" s="2" t="s">
        <v>977</v>
      </c>
      <c r="G1" s="2" t="s">
        <v>11</v>
      </c>
      <c r="H1" s="2" t="s">
        <v>656</v>
      </c>
      <c r="I1" s="2" t="s">
        <v>191</v>
      </c>
      <c r="K1" s="2" t="s">
        <v>930</v>
      </c>
      <c r="L1" s="2" t="s">
        <v>931</v>
      </c>
      <c r="N1" s="2" t="s">
        <v>11</v>
      </c>
      <c r="P1" s="2" t="s">
        <v>615</v>
      </c>
      <c r="R1" s="2" t="s">
        <v>611</v>
      </c>
    </row>
    <row r="2" spans="1:22">
      <c r="A2" t="s">
        <v>850</v>
      </c>
      <c r="B2" t="s">
        <v>651</v>
      </c>
      <c r="C2" s="1" t="s">
        <v>2</v>
      </c>
      <c r="E2" t="s">
        <v>9</v>
      </c>
      <c r="F2" t="s">
        <v>1124</v>
      </c>
      <c r="G2" s="46" t="s">
        <v>1124</v>
      </c>
      <c r="H2" s="88" t="s">
        <v>1123</v>
      </c>
      <c r="I2" s="88" t="s">
        <v>1124</v>
      </c>
      <c r="K2" t="s">
        <v>173</v>
      </c>
      <c r="L2" t="s">
        <v>173</v>
      </c>
      <c r="N2" t="s">
        <v>485</v>
      </c>
      <c r="P2">
        <v>1</v>
      </c>
      <c r="R2" t="s">
        <v>616</v>
      </c>
    </row>
    <row r="3" spans="1:22">
      <c r="A3" t="s">
        <v>851</v>
      </c>
      <c r="B3" t="s">
        <v>602</v>
      </c>
      <c r="C3" t="s">
        <v>3</v>
      </c>
      <c r="E3" t="s">
        <v>10</v>
      </c>
      <c r="F3" t="s">
        <v>485</v>
      </c>
      <c r="G3" t="s">
        <v>17</v>
      </c>
      <c r="H3" t="s">
        <v>657</v>
      </c>
      <c r="I3" t="s">
        <v>296</v>
      </c>
      <c r="K3" t="s">
        <v>174</v>
      </c>
      <c r="L3" t="s">
        <v>174</v>
      </c>
      <c r="N3" t="s">
        <v>583</v>
      </c>
      <c r="P3">
        <v>2</v>
      </c>
      <c r="R3" t="s">
        <v>387</v>
      </c>
    </row>
    <row r="4" spans="1:22">
      <c r="A4" t="s">
        <v>852</v>
      </c>
      <c r="B4" t="s">
        <v>640</v>
      </c>
      <c r="C4" t="s">
        <v>4</v>
      </c>
      <c r="F4" t="s">
        <v>583</v>
      </c>
      <c r="G4" t="s">
        <v>159</v>
      </c>
      <c r="H4" t="s">
        <v>658</v>
      </c>
      <c r="I4" t="s">
        <v>209</v>
      </c>
      <c r="K4" t="s">
        <v>175</v>
      </c>
      <c r="L4" t="s">
        <v>175</v>
      </c>
      <c r="N4" t="s">
        <v>488</v>
      </c>
      <c r="P4">
        <v>3</v>
      </c>
    </row>
    <row r="5" spans="1:22">
      <c r="A5" t="s">
        <v>853</v>
      </c>
      <c r="C5" t="s">
        <v>5</v>
      </c>
      <c r="F5" t="s">
        <v>488</v>
      </c>
      <c r="G5" t="s">
        <v>64</v>
      </c>
      <c r="H5" t="s">
        <v>659</v>
      </c>
      <c r="I5" t="s">
        <v>253</v>
      </c>
      <c r="K5" t="s">
        <v>176</v>
      </c>
      <c r="L5" t="s">
        <v>176</v>
      </c>
      <c r="N5" t="s">
        <v>466</v>
      </c>
      <c r="P5">
        <v>4</v>
      </c>
    </row>
    <row r="6" spans="1:22">
      <c r="B6" s="2" t="s">
        <v>637</v>
      </c>
      <c r="C6" t="s">
        <v>6</v>
      </c>
      <c r="E6" s="2" t="s">
        <v>620</v>
      </c>
      <c r="F6" t="s">
        <v>466</v>
      </c>
      <c r="G6" t="s">
        <v>44</v>
      </c>
      <c r="H6" t="s">
        <v>660</v>
      </c>
      <c r="I6" t="s">
        <v>258</v>
      </c>
      <c r="K6" t="s">
        <v>177</v>
      </c>
      <c r="L6" t="s">
        <v>177</v>
      </c>
      <c r="N6" t="s">
        <v>510</v>
      </c>
      <c r="P6">
        <v>5</v>
      </c>
      <c r="T6" s="2" t="s">
        <v>1122</v>
      </c>
    </row>
    <row r="7" spans="1:22">
      <c r="B7" t="s">
        <v>979</v>
      </c>
      <c r="E7" t="s">
        <v>1124</v>
      </c>
      <c r="F7" t="s">
        <v>510</v>
      </c>
      <c r="G7" t="s">
        <v>86</v>
      </c>
      <c r="H7" t="s">
        <v>661</v>
      </c>
      <c r="I7" t="s">
        <v>192</v>
      </c>
      <c r="K7" t="s">
        <v>178</v>
      </c>
      <c r="L7" t="s">
        <v>178</v>
      </c>
      <c r="N7" t="s">
        <v>469</v>
      </c>
      <c r="P7">
        <v>6</v>
      </c>
      <c r="Q7" s="21" t="s">
        <v>617</v>
      </c>
      <c r="R7" s="37" t="s">
        <v>617</v>
      </c>
      <c r="S7" s="38" t="s">
        <v>617</v>
      </c>
      <c r="U7" s="22" t="s">
        <v>617</v>
      </c>
    </row>
    <row r="8" spans="1:22">
      <c r="B8" t="s">
        <v>1014</v>
      </c>
      <c r="E8" s="46" t="s">
        <v>621</v>
      </c>
      <c r="F8" t="s">
        <v>469</v>
      </c>
      <c r="G8" t="s">
        <v>47</v>
      </c>
      <c r="H8" t="s">
        <v>664</v>
      </c>
      <c r="I8" t="s">
        <v>193</v>
      </c>
      <c r="K8" t="s">
        <v>179</v>
      </c>
      <c r="L8" t="s">
        <v>179</v>
      </c>
      <c r="N8" s="46" t="s">
        <v>1379</v>
      </c>
      <c r="P8">
        <v>7</v>
      </c>
      <c r="Q8" s="22">
        <v>1</v>
      </c>
      <c r="R8" s="39" t="s">
        <v>618</v>
      </c>
      <c r="S8" s="40">
        <v>1</v>
      </c>
      <c r="T8" s="39">
        <v>1</v>
      </c>
      <c r="U8" s="22" t="s">
        <v>618</v>
      </c>
      <c r="V8" t="s">
        <v>618</v>
      </c>
    </row>
    <row r="9" spans="1:22">
      <c r="A9" s="2" t="s">
        <v>15</v>
      </c>
      <c r="C9" s="2" t="s">
        <v>630</v>
      </c>
      <c r="E9" s="46" t="s">
        <v>622</v>
      </c>
      <c r="F9" s="46" t="s">
        <v>1379</v>
      </c>
      <c r="G9" s="46" t="s">
        <v>1380</v>
      </c>
      <c r="H9" t="s">
        <v>709</v>
      </c>
      <c r="I9" t="s">
        <v>194</v>
      </c>
      <c r="K9" t="s">
        <v>180</v>
      </c>
      <c r="L9" t="s">
        <v>180</v>
      </c>
      <c r="N9" t="s">
        <v>447</v>
      </c>
      <c r="P9">
        <v>8</v>
      </c>
      <c r="Q9" s="22">
        <v>0</v>
      </c>
      <c r="R9" s="39" t="s">
        <v>619</v>
      </c>
      <c r="S9" s="40">
        <v>-1</v>
      </c>
      <c r="T9" s="114">
        <v>-1</v>
      </c>
      <c r="U9" s="22" t="s">
        <v>619</v>
      </c>
      <c r="V9" t="s">
        <v>619</v>
      </c>
    </row>
    <row r="10" spans="1:22">
      <c r="A10" t="s">
        <v>181</v>
      </c>
      <c r="B10" s="3">
        <f ca="1">NOW()</f>
        <v>45881.301849305557</v>
      </c>
      <c r="C10" t="s">
        <v>631</v>
      </c>
      <c r="E10" s="46" t="s">
        <v>623</v>
      </c>
      <c r="F10" t="s">
        <v>447</v>
      </c>
      <c r="G10" t="s">
        <v>25</v>
      </c>
      <c r="H10" t="s">
        <v>665</v>
      </c>
      <c r="I10" t="s">
        <v>195</v>
      </c>
      <c r="K10" t="s">
        <v>927</v>
      </c>
      <c r="L10" t="s">
        <v>927</v>
      </c>
      <c r="N10" t="s">
        <v>464</v>
      </c>
      <c r="P10">
        <v>9</v>
      </c>
      <c r="R10" t="s">
        <v>967</v>
      </c>
      <c r="U10" s="22" t="s">
        <v>1291</v>
      </c>
      <c r="V10" t="s">
        <v>1471</v>
      </c>
    </row>
    <row r="11" spans="1:22">
      <c r="A11" t="s">
        <v>182</v>
      </c>
      <c r="B11" s="3">
        <f ca="1">DATE(YEAR(B10)+2,MONTH(B10),DAY(B10))</f>
        <v>46611</v>
      </c>
      <c r="C11" t="s">
        <v>632</v>
      </c>
      <c r="E11" s="46" t="s">
        <v>624</v>
      </c>
      <c r="F11" t="s">
        <v>464</v>
      </c>
      <c r="G11" t="s">
        <v>42</v>
      </c>
      <c r="H11" t="s">
        <v>662</v>
      </c>
      <c r="I11" t="s">
        <v>196</v>
      </c>
      <c r="L11" t="s">
        <v>598</v>
      </c>
      <c r="N11" s="4" t="s">
        <v>393</v>
      </c>
      <c r="P11">
        <v>10</v>
      </c>
    </row>
    <row r="12" spans="1:22">
      <c r="E12" s="46" t="s">
        <v>625</v>
      </c>
      <c r="F12" s="4" t="s">
        <v>978</v>
      </c>
      <c r="G12" s="4" t="s">
        <v>393</v>
      </c>
      <c r="H12" t="s">
        <v>663</v>
      </c>
      <c r="I12" t="s">
        <v>197</v>
      </c>
      <c r="K12" s="2" t="s">
        <v>418</v>
      </c>
      <c r="L12" t="s">
        <v>928</v>
      </c>
      <c r="N12" t="s">
        <v>440</v>
      </c>
      <c r="P12">
        <v>11</v>
      </c>
      <c r="R12" s="37" t="s">
        <v>617</v>
      </c>
    </row>
    <row r="13" spans="1:22">
      <c r="B13" s="2" t="s">
        <v>976</v>
      </c>
      <c r="C13" s="2" t="s">
        <v>189</v>
      </c>
      <c r="E13" s="46" t="s">
        <v>626</v>
      </c>
      <c r="F13" t="s">
        <v>440</v>
      </c>
      <c r="G13" t="s">
        <v>18</v>
      </c>
      <c r="H13" t="s">
        <v>669</v>
      </c>
      <c r="I13" t="s">
        <v>198</v>
      </c>
      <c r="K13" t="s">
        <v>419</v>
      </c>
      <c r="L13" t="s">
        <v>600</v>
      </c>
      <c r="N13" t="s">
        <v>441</v>
      </c>
      <c r="P13">
        <v>12</v>
      </c>
      <c r="R13" s="39" t="s">
        <v>618</v>
      </c>
    </row>
    <row r="14" spans="1:22">
      <c r="A14" s="2" t="s">
        <v>184</v>
      </c>
      <c r="B14" t="s">
        <v>651</v>
      </c>
      <c r="C14" t="s">
        <v>633</v>
      </c>
      <c r="E14" s="46" t="s">
        <v>975</v>
      </c>
      <c r="F14" t="s">
        <v>441</v>
      </c>
      <c r="G14" t="s">
        <v>19</v>
      </c>
      <c r="H14" t="s">
        <v>667</v>
      </c>
      <c r="I14" t="s">
        <v>199</v>
      </c>
      <c r="K14" t="s">
        <v>420</v>
      </c>
      <c r="L14" t="s">
        <v>599</v>
      </c>
      <c r="N14" t="s">
        <v>442</v>
      </c>
      <c r="P14">
        <v>13</v>
      </c>
      <c r="R14" s="39" t="s">
        <v>619</v>
      </c>
    </row>
    <row r="15" spans="1:22">
      <c r="A15" t="s">
        <v>185</v>
      </c>
      <c r="B15" t="s">
        <v>602</v>
      </c>
      <c r="C15" t="s">
        <v>433</v>
      </c>
      <c r="E15" s="46" t="s">
        <v>627</v>
      </c>
      <c r="F15" t="s">
        <v>442</v>
      </c>
      <c r="G15" t="s">
        <v>20</v>
      </c>
      <c r="H15" t="s">
        <v>668</v>
      </c>
      <c r="I15" t="s">
        <v>200</v>
      </c>
      <c r="K15" t="s">
        <v>421</v>
      </c>
      <c r="L15" t="s">
        <v>929</v>
      </c>
      <c r="N15" t="s">
        <v>443</v>
      </c>
      <c r="P15">
        <v>14</v>
      </c>
      <c r="R15" s="46" t="s">
        <v>1219</v>
      </c>
    </row>
    <row r="16" spans="1:22">
      <c r="A16" t="s">
        <v>186</v>
      </c>
      <c r="B16" t="s">
        <v>640</v>
      </c>
      <c r="F16" t="s">
        <v>443</v>
      </c>
      <c r="G16" t="s">
        <v>21</v>
      </c>
      <c r="H16" t="s">
        <v>670</v>
      </c>
      <c r="I16" t="s">
        <v>201</v>
      </c>
      <c r="N16" t="s">
        <v>444</v>
      </c>
      <c r="P16">
        <v>15</v>
      </c>
    </row>
    <row r="17" spans="1:18">
      <c r="A17" t="s">
        <v>187</v>
      </c>
      <c r="C17" s="16" t="s">
        <v>638</v>
      </c>
      <c r="E17" s="16" t="s">
        <v>971</v>
      </c>
      <c r="F17" t="s">
        <v>444</v>
      </c>
      <c r="G17" t="s">
        <v>22</v>
      </c>
      <c r="H17" t="s">
        <v>671</v>
      </c>
      <c r="I17" t="s">
        <v>202</v>
      </c>
      <c r="K17" s="2" t="s">
        <v>424</v>
      </c>
      <c r="N17" t="s">
        <v>445</v>
      </c>
      <c r="P17">
        <v>16</v>
      </c>
      <c r="R17" t="s">
        <v>985</v>
      </c>
    </row>
    <row r="18" spans="1:18" ht="15" customHeight="1">
      <c r="C18" s="17" t="s">
        <v>641</v>
      </c>
      <c r="E18" s="17" t="s">
        <v>972</v>
      </c>
      <c r="F18" t="s">
        <v>445</v>
      </c>
      <c r="G18" t="s">
        <v>23</v>
      </c>
      <c r="H18" t="s">
        <v>672</v>
      </c>
      <c r="I18" t="s">
        <v>203</v>
      </c>
      <c r="K18" t="s">
        <v>425</v>
      </c>
      <c r="N18" t="s">
        <v>446</v>
      </c>
      <c r="P18">
        <v>17</v>
      </c>
      <c r="R18">
        <f>COUNTIF(S9,"Y")</f>
        <v>0</v>
      </c>
    </row>
    <row r="19" spans="1:18">
      <c r="A19" s="2" t="s">
        <v>388</v>
      </c>
      <c r="B19" s="2" t="s">
        <v>924</v>
      </c>
      <c r="C19" s="18" t="s">
        <v>932</v>
      </c>
      <c r="E19" s="18" t="s">
        <v>973</v>
      </c>
      <c r="F19" t="s">
        <v>446</v>
      </c>
      <c r="G19" t="s">
        <v>24</v>
      </c>
      <c r="H19" t="s">
        <v>679</v>
      </c>
      <c r="I19" t="s">
        <v>204</v>
      </c>
      <c r="K19" t="s">
        <v>426</v>
      </c>
      <c r="N19" t="s">
        <v>448</v>
      </c>
      <c r="P19">
        <v>18</v>
      </c>
    </row>
    <row r="20" spans="1:18">
      <c r="A20" s="88" t="s">
        <v>1124</v>
      </c>
      <c r="B20" s="88" t="s">
        <v>1124</v>
      </c>
      <c r="F20" t="s">
        <v>448</v>
      </c>
      <c r="G20" t="s">
        <v>26</v>
      </c>
      <c r="H20" t="s">
        <v>678</v>
      </c>
      <c r="I20" t="s">
        <v>205</v>
      </c>
      <c r="K20" t="s">
        <v>427</v>
      </c>
      <c r="N20" t="s">
        <v>449</v>
      </c>
      <c r="P20">
        <v>19</v>
      </c>
    </row>
    <row r="21" spans="1:18">
      <c r="A21" t="s">
        <v>389</v>
      </c>
      <c r="B21" t="s">
        <v>389</v>
      </c>
      <c r="F21" t="s">
        <v>449</v>
      </c>
      <c r="G21" t="s">
        <v>27</v>
      </c>
      <c r="H21" t="s">
        <v>676</v>
      </c>
      <c r="I21" t="s">
        <v>206</v>
      </c>
      <c r="K21" t="s">
        <v>428</v>
      </c>
      <c r="N21" t="s">
        <v>450</v>
      </c>
      <c r="P21">
        <v>20</v>
      </c>
    </row>
    <row r="22" spans="1:18">
      <c r="A22" t="s">
        <v>390</v>
      </c>
      <c r="B22" t="s">
        <v>390</v>
      </c>
      <c r="F22" t="s">
        <v>450</v>
      </c>
      <c r="G22" t="s">
        <v>28</v>
      </c>
      <c r="H22" t="s">
        <v>686</v>
      </c>
      <c r="I22" t="s">
        <v>207</v>
      </c>
      <c r="K22" t="s">
        <v>429</v>
      </c>
      <c r="N22" t="s">
        <v>451</v>
      </c>
      <c r="P22">
        <v>21</v>
      </c>
    </row>
    <row r="23" spans="1:18">
      <c r="A23" t="s">
        <v>391</v>
      </c>
      <c r="B23" t="s">
        <v>391</v>
      </c>
      <c r="F23" t="s">
        <v>451</v>
      </c>
      <c r="G23" t="s">
        <v>29</v>
      </c>
      <c r="H23" t="s">
        <v>681</v>
      </c>
      <c r="I23" t="s">
        <v>208</v>
      </c>
      <c r="K23" s="9" t="s">
        <v>430</v>
      </c>
      <c r="N23" t="s">
        <v>452</v>
      </c>
      <c r="P23">
        <v>22</v>
      </c>
    </row>
    <row r="24" spans="1:18">
      <c r="A24" t="s">
        <v>1127</v>
      </c>
      <c r="B24" t="s">
        <v>1127</v>
      </c>
      <c r="F24" t="s">
        <v>452</v>
      </c>
      <c r="G24" t="s">
        <v>30</v>
      </c>
      <c r="H24" t="s">
        <v>682</v>
      </c>
      <c r="I24" t="s">
        <v>210</v>
      </c>
      <c r="K24" t="s">
        <v>431</v>
      </c>
      <c r="N24" t="s">
        <v>453</v>
      </c>
      <c r="P24">
        <v>23</v>
      </c>
    </row>
    <row r="25" spans="1:18">
      <c r="B25" t="s">
        <v>925</v>
      </c>
      <c r="F25" t="s">
        <v>453</v>
      </c>
      <c r="G25" t="s">
        <v>31</v>
      </c>
      <c r="H25" t="s">
        <v>674</v>
      </c>
      <c r="I25" t="s">
        <v>211</v>
      </c>
      <c r="K25" s="9" t="s">
        <v>432</v>
      </c>
      <c r="N25" t="s">
        <v>454</v>
      </c>
      <c r="P25">
        <v>24</v>
      </c>
    </row>
    <row r="26" spans="1:18">
      <c r="A26" s="2" t="s">
        <v>397</v>
      </c>
      <c r="B26" t="s">
        <v>926</v>
      </c>
      <c r="F26" t="s">
        <v>454</v>
      </c>
      <c r="G26" t="s">
        <v>32</v>
      </c>
      <c r="H26" t="s">
        <v>683</v>
      </c>
      <c r="I26" t="s">
        <v>212</v>
      </c>
      <c r="K26" s="9" t="s">
        <v>433</v>
      </c>
      <c r="N26" t="s">
        <v>455</v>
      </c>
      <c r="P26">
        <v>25</v>
      </c>
    </row>
    <row r="27" spans="1:18">
      <c r="A27" t="s">
        <v>394</v>
      </c>
      <c r="B27" t="s">
        <v>1171</v>
      </c>
      <c r="F27" t="s">
        <v>455</v>
      </c>
      <c r="G27" t="s">
        <v>33</v>
      </c>
      <c r="H27" t="s">
        <v>688</v>
      </c>
      <c r="I27" t="s">
        <v>213</v>
      </c>
      <c r="N27" t="s">
        <v>456</v>
      </c>
      <c r="P27">
        <v>26</v>
      </c>
    </row>
    <row r="28" spans="1:18">
      <c r="A28" t="s">
        <v>395</v>
      </c>
      <c r="F28" t="s">
        <v>456</v>
      </c>
      <c r="G28" t="s">
        <v>34</v>
      </c>
      <c r="H28" t="s">
        <v>684</v>
      </c>
      <c r="I28" t="s">
        <v>214</v>
      </c>
      <c r="N28" t="s">
        <v>457</v>
      </c>
      <c r="P28">
        <v>27</v>
      </c>
    </row>
    <row r="29" spans="1:18">
      <c r="B29" s="2" t="s">
        <v>1196</v>
      </c>
      <c r="C29" s="2" t="s">
        <v>875</v>
      </c>
      <c r="F29" t="s">
        <v>457</v>
      </c>
      <c r="G29" t="s">
        <v>35</v>
      </c>
      <c r="H29" t="s">
        <v>680</v>
      </c>
      <c r="I29" t="s">
        <v>215</v>
      </c>
      <c r="N29" t="s">
        <v>458</v>
      </c>
      <c r="P29">
        <v>28</v>
      </c>
    </row>
    <row r="30" spans="1:18">
      <c r="A30" s="2" t="s">
        <v>398</v>
      </c>
      <c r="B30" t="s">
        <v>1197</v>
      </c>
      <c r="C30" s="11" t="s">
        <v>1124</v>
      </c>
      <c r="F30" t="s">
        <v>458</v>
      </c>
      <c r="G30" t="s">
        <v>36</v>
      </c>
      <c r="H30" t="s">
        <v>689</v>
      </c>
      <c r="I30" t="s">
        <v>216</v>
      </c>
      <c r="K30" s="2" t="s">
        <v>434</v>
      </c>
      <c r="M30" s="2" t="s">
        <v>438</v>
      </c>
      <c r="N30" t="s">
        <v>459</v>
      </c>
      <c r="P30">
        <v>29</v>
      </c>
    </row>
    <row r="31" spans="1:18">
      <c r="A31" t="s">
        <v>395</v>
      </c>
      <c r="B31" t="s">
        <v>1198</v>
      </c>
      <c r="C31" s="11" t="s">
        <v>919</v>
      </c>
      <c r="F31" t="s">
        <v>459</v>
      </c>
      <c r="G31" t="s">
        <v>37</v>
      </c>
      <c r="H31" t="s">
        <v>685</v>
      </c>
      <c r="I31" t="s">
        <v>217</v>
      </c>
      <c r="K31" t="s">
        <v>435</v>
      </c>
      <c r="M31" t="s">
        <v>439</v>
      </c>
      <c r="N31" t="s">
        <v>460</v>
      </c>
      <c r="P31">
        <v>30</v>
      </c>
    </row>
    <row r="32" spans="1:18">
      <c r="A32" t="s">
        <v>399</v>
      </c>
      <c r="B32" t="s">
        <v>1199</v>
      </c>
      <c r="C32" s="11" t="s">
        <v>922</v>
      </c>
      <c r="F32" t="s">
        <v>460</v>
      </c>
      <c r="G32" t="s">
        <v>38</v>
      </c>
      <c r="H32" t="s">
        <v>687</v>
      </c>
      <c r="I32" t="s">
        <v>218</v>
      </c>
      <c r="K32" t="s">
        <v>436</v>
      </c>
      <c r="M32" t="s">
        <v>13</v>
      </c>
      <c r="N32" t="s">
        <v>461</v>
      </c>
      <c r="P32">
        <v>31</v>
      </c>
    </row>
    <row r="33" spans="1:16">
      <c r="C33" s="11" t="s">
        <v>923</v>
      </c>
      <c r="F33" t="s">
        <v>461</v>
      </c>
      <c r="G33" t="s">
        <v>39</v>
      </c>
      <c r="H33" t="s">
        <v>677</v>
      </c>
      <c r="I33" t="s">
        <v>219</v>
      </c>
      <c r="K33" t="s">
        <v>437</v>
      </c>
      <c r="M33" t="s">
        <v>433</v>
      </c>
      <c r="N33" t="s">
        <v>462</v>
      </c>
      <c r="P33">
        <v>32</v>
      </c>
    </row>
    <row r="34" spans="1:16">
      <c r="A34" s="2" t="s">
        <v>401</v>
      </c>
      <c r="B34" s="2" t="s">
        <v>1176</v>
      </c>
      <c r="C34" s="10" t="s">
        <v>874</v>
      </c>
      <c r="F34" t="s">
        <v>462</v>
      </c>
      <c r="G34" t="s">
        <v>40</v>
      </c>
      <c r="H34" t="s">
        <v>675</v>
      </c>
      <c r="I34" t="s">
        <v>220</v>
      </c>
      <c r="M34" s="2" t="s">
        <v>603</v>
      </c>
      <c r="N34" t="s">
        <v>463</v>
      </c>
      <c r="P34">
        <v>33</v>
      </c>
    </row>
    <row r="35" spans="1:16">
      <c r="A35" t="s">
        <v>407</v>
      </c>
      <c r="B35" t="s">
        <v>1172</v>
      </c>
      <c r="C35" s="11" t="s">
        <v>1124</v>
      </c>
      <c r="F35" t="s">
        <v>463</v>
      </c>
      <c r="G35" t="s">
        <v>41</v>
      </c>
      <c r="H35" t="s">
        <v>673</v>
      </c>
      <c r="I35" t="s">
        <v>221</v>
      </c>
      <c r="K35" s="2" t="s">
        <v>597</v>
      </c>
      <c r="M35" t="s">
        <v>439</v>
      </c>
      <c r="N35" t="s">
        <v>465</v>
      </c>
      <c r="P35">
        <v>34</v>
      </c>
    </row>
    <row r="36" spans="1:16">
      <c r="A36" t="s">
        <v>408</v>
      </c>
      <c r="B36" t="s">
        <v>1173</v>
      </c>
      <c r="C36" s="11" t="s">
        <v>914</v>
      </c>
      <c r="F36" t="s">
        <v>465</v>
      </c>
      <c r="G36" t="s">
        <v>43</v>
      </c>
      <c r="H36" t="s">
        <v>750</v>
      </c>
      <c r="I36" t="s">
        <v>222</v>
      </c>
      <c r="K36" t="s">
        <v>598</v>
      </c>
      <c r="M36" t="s">
        <v>13</v>
      </c>
      <c r="N36" t="s">
        <v>467</v>
      </c>
      <c r="P36">
        <v>35</v>
      </c>
    </row>
    <row r="37" spans="1:16">
      <c r="A37" t="s">
        <v>409</v>
      </c>
      <c r="B37" t="s">
        <v>1174</v>
      </c>
      <c r="C37" s="11" t="s">
        <v>912</v>
      </c>
      <c r="F37" t="s">
        <v>467</v>
      </c>
      <c r="G37" t="s">
        <v>45</v>
      </c>
      <c r="H37" t="s">
        <v>691</v>
      </c>
      <c r="I37" t="s">
        <v>223</v>
      </c>
      <c r="K37" s="46" t="s">
        <v>928</v>
      </c>
      <c r="N37" t="s">
        <v>468</v>
      </c>
      <c r="P37">
        <v>36</v>
      </c>
    </row>
    <row r="38" spans="1:16">
      <c r="A38" t="s">
        <v>410</v>
      </c>
      <c r="B38" t="s">
        <v>1175</v>
      </c>
      <c r="C38" s="11" t="s">
        <v>913</v>
      </c>
      <c r="F38" t="s">
        <v>468</v>
      </c>
      <c r="G38" t="s">
        <v>46</v>
      </c>
      <c r="H38" t="s">
        <v>700</v>
      </c>
      <c r="I38" t="s">
        <v>224</v>
      </c>
      <c r="K38" t="s">
        <v>600</v>
      </c>
      <c r="N38" t="s">
        <v>470</v>
      </c>
      <c r="P38">
        <v>37</v>
      </c>
    </row>
    <row r="39" spans="1:16">
      <c r="A39" t="s">
        <v>639</v>
      </c>
      <c r="C39" s="11" t="s">
        <v>915</v>
      </c>
      <c r="F39" t="s">
        <v>471</v>
      </c>
      <c r="G39" t="s">
        <v>48</v>
      </c>
      <c r="H39" t="s">
        <v>703</v>
      </c>
      <c r="I39" t="s">
        <v>225</v>
      </c>
      <c r="K39" t="s">
        <v>599</v>
      </c>
      <c r="N39" t="s">
        <v>471</v>
      </c>
      <c r="P39">
        <v>38</v>
      </c>
    </row>
    <row r="40" spans="1:16">
      <c r="C40" s="11" t="s">
        <v>916</v>
      </c>
      <c r="F40" t="s">
        <v>472</v>
      </c>
      <c r="G40" t="s">
        <v>49</v>
      </c>
      <c r="H40" t="s">
        <v>690</v>
      </c>
      <c r="I40" t="s">
        <v>226</v>
      </c>
      <c r="N40" t="s">
        <v>472</v>
      </c>
      <c r="P40">
        <v>39</v>
      </c>
    </row>
    <row r="41" spans="1:16">
      <c r="A41" s="6" t="s">
        <v>610</v>
      </c>
      <c r="B41" s="2" t="s">
        <v>939</v>
      </c>
      <c r="C41" s="11" t="s">
        <v>917</v>
      </c>
      <c r="F41" t="s">
        <v>473</v>
      </c>
      <c r="G41" t="s">
        <v>50</v>
      </c>
      <c r="H41" t="s">
        <v>825</v>
      </c>
      <c r="I41" t="s">
        <v>227</v>
      </c>
      <c r="K41" s="2" t="s">
        <v>601</v>
      </c>
      <c r="N41" t="s">
        <v>473</v>
      </c>
      <c r="P41">
        <v>40</v>
      </c>
    </row>
    <row r="42" spans="1:16">
      <c r="A42">
        <v>1</v>
      </c>
      <c r="B42" s="11" t="s">
        <v>948</v>
      </c>
      <c r="C42" s="11" t="s">
        <v>918</v>
      </c>
      <c r="F42" t="s">
        <v>474</v>
      </c>
      <c r="G42" t="s">
        <v>51</v>
      </c>
      <c r="H42" t="s">
        <v>693</v>
      </c>
      <c r="I42" t="s">
        <v>228</v>
      </c>
      <c r="K42" t="s">
        <v>602</v>
      </c>
      <c r="N42" t="s">
        <v>474</v>
      </c>
      <c r="P42">
        <v>41</v>
      </c>
    </row>
    <row r="43" spans="1:16">
      <c r="A43">
        <v>2</v>
      </c>
      <c r="B43" s="11" t="s">
        <v>949</v>
      </c>
      <c r="F43" t="s">
        <v>475</v>
      </c>
      <c r="G43" t="s">
        <v>52</v>
      </c>
      <c r="H43" t="s">
        <v>694</v>
      </c>
      <c r="I43" t="s">
        <v>229</v>
      </c>
      <c r="K43" t="s">
        <v>433</v>
      </c>
      <c r="N43" t="s">
        <v>475</v>
      </c>
      <c r="P43">
        <v>42</v>
      </c>
    </row>
    <row r="44" spans="1:16">
      <c r="A44">
        <v>3</v>
      </c>
      <c r="B44" s="11" t="s">
        <v>950</v>
      </c>
      <c r="F44" t="s">
        <v>476</v>
      </c>
      <c r="G44" t="s">
        <v>53</v>
      </c>
      <c r="H44" t="s">
        <v>732</v>
      </c>
      <c r="I44" t="s">
        <v>230</v>
      </c>
      <c r="N44" t="s">
        <v>476</v>
      </c>
      <c r="P44">
        <v>43</v>
      </c>
    </row>
    <row r="45" spans="1:16">
      <c r="A45">
        <v>4</v>
      </c>
      <c r="B45" s="11" t="s">
        <v>951</v>
      </c>
      <c r="F45" t="s">
        <v>477</v>
      </c>
      <c r="G45" t="s">
        <v>54</v>
      </c>
      <c r="H45" t="s">
        <v>698</v>
      </c>
      <c r="I45" t="s">
        <v>231</v>
      </c>
      <c r="K45" s="2" t="s">
        <v>604</v>
      </c>
      <c r="N45" t="s">
        <v>477</v>
      </c>
      <c r="P45">
        <v>44</v>
      </c>
    </row>
    <row r="46" spans="1:16">
      <c r="A46">
        <v>5</v>
      </c>
      <c r="B46" s="11" t="s">
        <v>952</v>
      </c>
      <c r="F46" t="s">
        <v>478</v>
      </c>
      <c r="G46" t="s">
        <v>55</v>
      </c>
      <c r="H46" t="s">
        <v>699</v>
      </c>
      <c r="I46" t="s">
        <v>232</v>
      </c>
      <c r="K46" t="s">
        <v>606</v>
      </c>
      <c r="N46" t="s">
        <v>478</v>
      </c>
      <c r="P46">
        <v>45</v>
      </c>
    </row>
    <row r="47" spans="1:16">
      <c r="A47">
        <v>6</v>
      </c>
      <c r="F47" t="s">
        <v>479</v>
      </c>
      <c r="G47" t="s">
        <v>56</v>
      </c>
      <c r="H47" t="s">
        <v>697</v>
      </c>
      <c r="I47" t="s">
        <v>233</v>
      </c>
      <c r="K47" t="s">
        <v>607</v>
      </c>
      <c r="N47" t="s">
        <v>479</v>
      </c>
      <c r="P47">
        <v>46</v>
      </c>
    </row>
    <row r="48" spans="1:16">
      <c r="A48">
        <v>7</v>
      </c>
      <c r="C48" s="2" t="s">
        <v>944</v>
      </c>
      <c r="E48" s="2" t="s">
        <v>989</v>
      </c>
      <c r="F48" t="s">
        <v>480</v>
      </c>
      <c r="G48" t="s">
        <v>57</v>
      </c>
      <c r="H48" t="s">
        <v>696</v>
      </c>
      <c r="I48" t="s">
        <v>234</v>
      </c>
      <c r="K48" t="s">
        <v>608</v>
      </c>
      <c r="N48" t="s">
        <v>480</v>
      </c>
      <c r="P48">
        <v>47</v>
      </c>
    </row>
    <row r="49" spans="1:16">
      <c r="C49" t="s">
        <v>945</v>
      </c>
      <c r="E49" t="s">
        <v>990</v>
      </c>
      <c r="F49" t="s">
        <v>481</v>
      </c>
      <c r="G49" t="s">
        <v>58</v>
      </c>
      <c r="H49" t="s">
        <v>701</v>
      </c>
      <c r="I49" t="s">
        <v>235</v>
      </c>
      <c r="N49" t="s">
        <v>481</v>
      </c>
      <c r="P49">
        <v>48</v>
      </c>
    </row>
    <row r="50" spans="1:16">
      <c r="A50" s="2" t="s">
        <v>388</v>
      </c>
      <c r="B50" s="2" t="s">
        <v>1229</v>
      </c>
      <c r="C50" t="s">
        <v>946</v>
      </c>
      <c r="E50" t="s">
        <v>991</v>
      </c>
      <c r="F50" t="s">
        <v>482</v>
      </c>
      <c r="G50" t="s">
        <v>59</v>
      </c>
      <c r="H50" t="s">
        <v>734</v>
      </c>
      <c r="I50" t="s">
        <v>236</v>
      </c>
      <c r="K50" s="2" t="s">
        <v>609</v>
      </c>
      <c r="N50" t="s">
        <v>482</v>
      </c>
      <c r="P50">
        <v>49</v>
      </c>
    </row>
    <row r="51" spans="1:16">
      <c r="A51" t="s">
        <v>389</v>
      </c>
      <c r="B51" t="s">
        <v>1230</v>
      </c>
      <c r="C51" t="s">
        <v>947</v>
      </c>
      <c r="F51" t="s">
        <v>483</v>
      </c>
      <c r="G51" t="s">
        <v>60</v>
      </c>
      <c r="H51" t="s">
        <v>702</v>
      </c>
      <c r="I51" t="s">
        <v>237</v>
      </c>
      <c r="K51" s="46" t="s">
        <v>599</v>
      </c>
      <c r="N51" t="s">
        <v>483</v>
      </c>
      <c r="P51">
        <v>50</v>
      </c>
    </row>
    <row r="52" spans="1:16">
      <c r="A52" t="s">
        <v>390</v>
      </c>
      <c r="B52" t="s">
        <v>1323</v>
      </c>
      <c r="E52" s="2" t="s">
        <v>1177</v>
      </c>
      <c r="F52" t="s">
        <v>484</v>
      </c>
      <c r="G52" t="s">
        <v>61</v>
      </c>
      <c r="H52" t="s">
        <v>475</v>
      </c>
      <c r="I52" t="s">
        <v>238</v>
      </c>
      <c r="K52" s="46"/>
      <c r="N52" t="s">
        <v>484</v>
      </c>
    </row>
    <row r="53" spans="1:16">
      <c r="A53" t="s">
        <v>391</v>
      </c>
      <c r="E53" t="s">
        <v>1178</v>
      </c>
      <c r="F53" t="s">
        <v>486</v>
      </c>
      <c r="G53" t="s">
        <v>62</v>
      </c>
      <c r="H53" t="s">
        <v>704</v>
      </c>
      <c r="I53" t="s">
        <v>239</v>
      </c>
      <c r="K53" s="2" t="s">
        <v>1059</v>
      </c>
      <c r="N53" t="s">
        <v>486</v>
      </c>
    </row>
    <row r="54" spans="1:16">
      <c r="A54" t="s">
        <v>392</v>
      </c>
      <c r="B54" s="2" t="s">
        <v>941</v>
      </c>
      <c r="C54" s="2" t="s">
        <v>953</v>
      </c>
      <c r="E54" t="s">
        <v>1179</v>
      </c>
      <c r="F54" t="s">
        <v>487</v>
      </c>
      <c r="G54" t="s">
        <v>63</v>
      </c>
      <c r="H54" t="s">
        <v>707</v>
      </c>
      <c r="I54" t="s">
        <v>240</v>
      </c>
      <c r="K54" s="46" t="s">
        <v>1060</v>
      </c>
      <c r="N54" t="s">
        <v>487</v>
      </c>
    </row>
    <row r="55" spans="1:16">
      <c r="B55" t="s">
        <v>942</v>
      </c>
      <c r="C55" t="s">
        <v>954</v>
      </c>
      <c r="E55" t="s">
        <v>1180</v>
      </c>
      <c r="F55" t="s">
        <v>489</v>
      </c>
      <c r="G55" t="s">
        <v>65</v>
      </c>
      <c r="H55" t="s">
        <v>705</v>
      </c>
      <c r="I55" t="s">
        <v>241</v>
      </c>
      <c r="K55" s="46" t="s">
        <v>1061</v>
      </c>
      <c r="N55" t="s">
        <v>489</v>
      </c>
    </row>
    <row r="56" spans="1:16">
      <c r="B56" t="s">
        <v>943</v>
      </c>
      <c r="C56" t="s">
        <v>955</v>
      </c>
      <c r="E56" t="s">
        <v>1181</v>
      </c>
      <c r="F56" t="s">
        <v>490</v>
      </c>
      <c r="G56" t="s">
        <v>66</v>
      </c>
      <c r="H56" t="s">
        <v>706</v>
      </c>
      <c r="I56" t="s">
        <v>242</v>
      </c>
      <c r="K56" s="46" t="s">
        <v>1062</v>
      </c>
      <c r="N56" t="s">
        <v>490</v>
      </c>
    </row>
    <row r="57" spans="1:16">
      <c r="A57" s="2" t="s">
        <v>855</v>
      </c>
      <c r="B57" t="s">
        <v>433</v>
      </c>
      <c r="C57" t="s">
        <v>956</v>
      </c>
      <c r="E57" t="s">
        <v>1182</v>
      </c>
      <c r="F57" t="s">
        <v>491</v>
      </c>
      <c r="G57" t="s">
        <v>67</v>
      </c>
      <c r="H57" t="s">
        <v>708</v>
      </c>
      <c r="I57" t="s">
        <v>243</v>
      </c>
      <c r="K57" s="46" t="s">
        <v>1242</v>
      </c>
      <c r="N57" t="s">
        <v>491</v>
      </c>
    </row>
    <row r="58" spans="1:16">
      <c r="A58" s="2" t="s">
        <v>854</v>
      </c>
      <c r="C58" t="s">
        <v>957</v>
      </c>
      <c r="F58" t="s">
        <v>492</v>
      </c>
      <c r="G58" t="s">
        <v>68</v>
      </c>
      <c r="H58" t="s">
        <v>710</v>
      </c>
      <c r="I58" t="s">
        <v>244</v>
      </c>
      <c r="K58" s="2" t="s">
        <v>1063</v>
      </c>
      <c r="N58" t="s">
        <v>492</v>
      </c>
    </row>
    <row r="59" spans="1:16">
      <c r="A59" t="s">
        <v>856</v>
      </c>
      <c r="B59" s="2" t="s">
        <v>1260</v>
      </c>
      <c r="C59" t="s">
        <v>958</v>
      </c>
      <c r="F59" t="s">
        <v>493</v>
      </c>
      <c r="G59" t="s">
        <v>69</v>
      </c>
      <c r="H59" t="s">
        <v>711</v>
      </c>
      <c r="I59" t="s">
        <v>245</v>
      </c>
      <c r="K59" s="46" t="s">
        <v>1064</v>
      </c>
      <c r="N59" t="s">
        <v>493</v>
      </c>
    </row>
    <row r="60" spans="1:16">
      <c r="A60" t="s">
        <v>857</v>
      </c>
      <c r="B60" s="448" t="s">
        <v>1334</v>
      </c>
      <c r="C60" t="s">
        <v>959</v>
      </c>
      <c r="F60" t="s">
        <v>494</v>
      </c>
      <c r="G60" t="s">
        <v>70</v>
      </c>
      <c r="H60" t="s">
        <v>813</v>
      </c>
      <c r="I60" t="s">
        <v>246</v>
      </c>
      <c r="K60" s="46" t="s">
        <v>1065</v>
      </c>
      <c r="N60" t="s">
        <v>494</v>
      </c>
    </row>
    <row r="61" spans="1:16">
      <c r="A61" t="s">
        <v>858</v>
      </c>
      <c r="B61" t="s">
        <v>1335</v>
      </c>
      <c r="C61" t="s">
        <v>960</v>
      </c>
      <c r="F61" t="s">
        <v>495</v>
      </c>
      <c r="G61" t="s">
        <v>71</v>
      </c>
      <c r="H61" t="s">
        <v>726</v>
      </c>
      <c r="I61" t="s">
        <v>247</v>
      </c>
      <c r="K61" s="46" t="s">
        <v>1066</v>
      </c>
      <c r="N61" t="s">
        <v>495</v>
      </c>
    </row>
    <row r="62" spans="1:16">
      <c r="A62" t="s">
        <v>643</v>
      </c>
      <c r="C62" t="s">
        <v>961</v>
      </c>
      <c r="F62" t="s">
        <v>496</v>
      </c>
      <c r="G62" t="s">
        <v>72</v>
      </c>
      <c r="H62" t="s">
        <v>712</v>
      </c>
      <c r="I62" t="s">
        <v>248</v>
      </c>
      <c r="K62" s="46" t="s">
        <v>1067</v>
      </c>
      <c r="N62" t="s">
        <v>496</v>
      </c>
    </row>
    <row r="63" spans="1:16">
      <c r="A63" t="s">
        <v>859</v>
      </c>
      <c r="B63" s="2" t="s">
        <v>1340</v>
      </c>
      <c r="C63" t="s">
        <v>962</v>
      </c>
      <c r="F63" t="s">
        <v>497</v>
      </c>
      <c r="G63" t="s">
        <v>73</v>
      </c>
      <c r="H63" t="s">
        <v>714</v>
      </c>
      <c r="I63" t="s">
        <v>249</v>
      </c>
      <c r="K63" s="46"/>
      <c r="N63" t="s">
        <v>497</v>
      </c>
    </row>
    <row r="64" spans="1:16">
      <c r="A64" t="s">
        <v>860</v>
      </c>
      <c r="B64" s="474" t="s">
        <v>1341</v>
      </c>
      <c r="C64" t="s">
        <v>963</v>
      </c>
      <c r="F64" t="s">
        <v>498</v>
      </c>
      <c r="G64" t="s">
        <v>74</v>
      </c>
      <c r="H64" t="s">
        <v>715</v>
      </c>
      <c r="I64" t="s">
        <v>250</v>
      </c>
      <c r="K64" s="2" t="s">
        <v>1068</v>
      </c>
      <c r="N64" t="s">
        <v>498</v>
      </c>
    </row>
    <row r="65" spans="1:14">
      <c r="B65" s="448" t="s">
        <v>1339</v>
      </c>
      <c r="C65" t="s">
        <v>964</v>
      </c>
      <c r="F65" t="s">
        <v>499</v>
      </c>
      <c r="G65" t="s">
        <v>75</v>
      </c>
      <c r="H65" t="s">
        <v>717</v>
      </c>
      <c r="I65" t="s">
        <v>251</v>
      </c>
      <c r="K65" s="46" t="s">
        <v>1069</v>
      </c>
      <c r="N65" t="s">
        <v>499</v>
      </c>
    </row>
    <row r="66" spans="1:14">
      <c r="A66" s="10" t="s">
        <v>861</v>
      </c>
      <c r="C66" t="s">
        <v>965</v>
      </c>
      <c r="F66" t="s">
        <v>500</v>
      </c>
      <c r="G66" t="s">
        <v>76</v>
      </c>
      <c r="H66" t="s">
        <v>716</v>
      </c>
      <c r="I66" t="s">
        <v>252</v>
      </c>
      <c r="K66" s="46" t="s">
        <v>1070</v>
      </c>
      <c r="N66" t="s">
        <v>500</v>
      </c>
    </row>
    <row r="67" spans="1:14">
      <c r="A67" t="s">
        <v>862</v>
      </c>
      <c r="B67" s="474" t="s">
        <v>1373</v>
      </c>
      <c r="F67" t="s">
        <v>501</v>
      </c>
      <c r="G67" t="s">
        <v>77</v>
      </c>
      <c r="H67" t="s">
        <v>730</v>
      </c>
      <c r="I67" t="s">
        <v>254</v>
      </c>
      <c r="K67" s="46" t="s">
        <v>1071</v>
      </c>
      <c r="N67" t="s">
        <v>501</v>
      </c>
    </row>
    <row r="68" spans="1:14">
      <c r="A68" t="s">
        <v>863</v>
      </c>
      <c r="B68" s="448" t="s">
        <v>1374</v>
      </c>
      <c r="C68" s="2" t="s">
        <v>966</v>
      </c>
      <c r="F68" t="s">
        <v>502</v>
      </c>
      <c r="G68" t="s">
        <v>78</v>
      </c>
      <c r="H68" t="s">
        <v>718</v>
      </c>
      <c r="I68" t="s">
        <v>255</v>
      </c>
      <c r="K68" s="46"/>
      <c r="N68" t="s">
        <v>502</v>
      </c>
    </row>
    <row r="69" spans="1:14">
      <c r="A69" t="s">
        <v>864</v>
      </c>
      <c r="C69" t="s">
        <v>1230</v>
      </c>
      <c r="F69" t="s">
        <v>503</v>
      </c>
      <c r="G69" t="s">
        <v>79</v>
      </c>
      <c r="H69" t="s">
        <v>724</v>
      </c>
      <c r="I69" t="s">
        <v>256</v>
      </c>
      <c r="K69" s="2" t="s">
        <v>1072</v>
      </c>
      <c r="N69" t="s">
        <v>503</v>
      </c>
    </row>
    <row r="70" spans="1:14">
      <c r="A70" t="s">
        <v>865</v>
      </c>
      <c r="B70" s="474" t="s">
        <v>173</v>
      </c>
      <c r="C70" t="s">
        <v>1238</v>
      </c>
      <c r="F70" t="s">
        <v>504</v>
      </c>
      <c r="G70" t="s">
        <v>80</v>
      </c>
      <c r="H70" t="s">
        <v>720</v>
      </c>
      <c r="I70" t="s">
        <v>257</v>
      </c>
      <c r="K70" s="5" t="s">
        <v>1073</v>
      </c>
      <c r="N70" t="s">
        <v>504</v>
      </c>
    </row>
    <row r="71" spans="1:14">
      <c r="A71" t="s">
        <v>866</v>
      </c>
      <c r="B71" s="474" t="s">
        <v>174</v>
      </c>
      <c r="F71" t="s">
        <v>505</v>
      </c>
      <c r="G71" t="s">
        <v>81</v>
      </c>
      <c r="H71" t="s">
        <v>721</v>
      </c>
      <c r="I71" t="s">
        <v>259</v>
      </c>
      <c r="K71" s="5" t="s">
        <v>1074</v>
      </c>
      <c r="N71" t="s">
        <v>505</v>
      </c>
    </row>
    <row r="72" spans="1:14">
      <c r="A72" t="s">
        <v>867</v>
      </c>
      <c r="B72" s="474" t="s">
        <v>176</v>
      </c>
      <c r="C72" s="2" t="s">
        <v>1248</v>
      </c>
      <c r="F72" t="s">
        <v>506</v>
      </c>
      <c r="G72" t="s">
        <v>82</v>
      </c>
      <c r="H72" t="s">
        <v>719</v>
      </c>
      <c r="I72" t="s">
        <v>260</v>
      </c>
      <c r="K72" s="5" t="s">
        <v>1075</v>
      </c>
      <c r="N72" t="s">
        <v>506</v>
      </c>
    </row>
    <row r="73" spans="1:14">
      <c r="A73" s="11" t="s">
        <v>646</v>
      </c>
      <c r="B73" s="474" t="s">
        <v>179</v>
      </c>
      <c r="C73" t="s">
        <v>1381</v>
      </c>
      <c r="F73" t="s">
        <v>507</v>
      </c>
      <c r="G73" t="s">
        <v>83</v>
      </c>
      <c r="H73" t="s">
        <v>727</v>
      </c>
      <c r="I73" t="s">
        <v>261</v>
      </c>
      <c r="K73" s="5" t="s">
        <v>1076</v>
      </c>
      <c r="N73" t="s">
        <v>507</v>
      </c>
    </row>
    <row r="74" spans="1:14">
      <c r="A74" s="11" t="s">
        <v>868</v>
      </c>
      <c r="B74" s="474" t="s">
        <v>598</v>
      </c>
      <c r="C74" t="s">
        <v>1382</v>
      </c>
      <c r="F74" t="s">
        <v>508</v>
      </c>
      <c r="G74" t="s">
        <v>84</v>
      </c>
      <c r="H74" t="s">
        <v>728</v>
      </c>
      <c r="I74" t="s">
        <v>262</v>
      </c>
      <c r="K74" s="5" t="s">
        <v>1077</v>
      </c>
      <c r="N74" t="s">
        <v>508</v>
      </c>
    </row>
    <row r="75" spans="1:14">
      <c r="A75" s="11" t="s">
        <v>869</v>
      </c>
      <c r="B75" s="474" t="s">
        <v>1371</v>
      </c>
      <c r="C75" t="s">
        <v>1383</v>
      </c>
      <c r="F75" t="s">
        <v>509</v>
      </c>
      <c r="G75" t="s">
        <v>85</v>
      </c>
      <c r="H75" t="s">
        <v>723</v>
      </c>
      <c r="I75" t="s">
        <v>263</v>
      </c>
      <c r="K75" s="5" t="s">
        <v>1078</v>
      </c>
      <c r="N75" t="s">
        <v>509</v>
      </c>
    </row>
    <row r="76" spans="1:14">
      <c r="B76" s="474" t="s">
        <v>928</v>
      </c>
      <c r="C76" t="s">
        <v>1384</v>
      </c>
      <c r="F76" t="s">
        <v>511</v>
      </c>
      <c r="G76" t="s">
        <v>87</v>
      </c>
      <c r="H76" t="s">
        <v>729</v>
      </c>
      <c r="I76" t="s">
        <v>264</v>
      </c>
      <c r="K76" s="5" t="s">
        <v>1079</v>
      </c>
      <c r="N76" t="s">
        <v>511</v>
      </c>
    </row>
    <row r="77" spans="1:14">
      <c r="B77" s="448" t="s">
        <v>1372</v>
      </c>
      <c r="C77" t="s">
        <v>1385</v>
      </c>
      <c r="F77" t="s">
        <v>512</v>
      </c>
      <c r="G77" t="s">
        <v>88</v>
      </c>
      <c r="H77" t="s">
        <v>722</v>
      </c>
      <c r="I77" t="s">
        <v>265</v>
      </c>
      <c r="K77" s="5" t="s">
        <v>1080</v>
      </c>
      <c r="N77" t="s">
        <v>512</v>
      </c>
    </row>
    <row r="78" spans="1:14">
      <c r="F78" t="s">
        <v>513</v>
      </c>
      <c r="G78" t="s">
        <v>89</v>
      </c>
      <c r="H78" t="s">
        <v>725</v>
      </c>
      <c r="I78" t="s">
        <v>266</v>
      </c>
      <c r="K78" s="5" t="s">
        <v>1081</v>
      </c>
      <c r="N78" t="s">
        <v>513</v>
      </c>
    </row>
    <row r="79" spans="1:14">
      <c r="A79" s="10" t="s">
        <v>870</v>
      </c>
      <c r="B79" s="10" t="s">
        <v>861</v>
      </c>
      <c r="F79" t="s">
        <v>514</v>
      </c>
      <c r="G79" t="s">
        <v>90</v>
      </c>
      <c r="H79" t="s">
        <v>731</v>
      </c>
      <c r="I79" t="s">
        <v>267</v>
      </c>
      <c r="K79" s="5" t="s">
        <v>1082</v>
      </c>
      <c r="N79" t="s">
        <v>514</v>
      </c>
    </row>
    <row r="80" spans="1:14">
      <c r="A80" s="11" t="s">
        <v>872</v>
      </c>
      <c r="B80" s="11" t="s">
        <v>1124</v>
      </c>
      <c r="F80" t="s">
        <v>515</v>
      </c>
      <c r="G80" t="s">
        <v>91</v>
      </c>
      <c r="H80" t="s">
        <v>735</v>
      </c>
      <c r="I80" t="s">
        <v>268</v>
      </c>
      <c r="K80" s="5" t="s">
        <v>1289</v>
      </c>
      <c r="N80" t="s">
        <v>515</v>
      </c>
    </row>
    <row r="81" spans="1:14">
      <c r="A81" s="11" t="s">
        <v>873</v>
      </c>
      <c r="B81" s="11" t="s">
        <v>869</v>
      </c>
      <c r="F81" t="s">
        <v>516</v>
      </c>
      <c r="G81" t="s">
        <v>92</v>
      </c>
      <c r="H81" t="s">
        <v>733</v>
      </c>
      <c r="I81" t="s">
        <v>269</v>
      </c>
      <c r="K81" s="47" t="s">
        <v>1083</v>
      </c>
      <c r="N81" t="s">
        <v>516</v>
      </c>
    </row>
    <row r="82" spans="1:14">
      <c r="A82" s="11" t="s">
        <v>968</v>
      </c>
      <c r="B82" s="11" t="s">
        <v>862</v>
      </c>
      <c r="F82" t="s">
        <v>517</v>
      </c>
      <c r="G82" t="s">
        <v>93</v>
      </c>
      <c r="H82" t="s">
        <v>736</v>
      </c>
      <c r="I82" t="s">
        <v>270</v>
      </c>
      <c r="K82" s="5" t="s">
        <v>1084</v>
      </c>
      <c r="N82" t="s">
        <v>517</v>
      </c>
    </row>
    <row r="83" spans="1:14">
      <c r="A83" s="11" t="s">
        <v>871</v>
      </c>
      <c r="B83" s="11" t="s">
        <v>868</v>
      </c>
      <c r="F83" t="s">
        <v>518</v>
      </c>
      <c r="G83" t="s">
        <v>94</v>
      </c>
      <c r="H83" t="s">
        <v>741</v>
      </c>
      <c r="I83" t="s">
        <v>271</v>
      </c>
      <c r="K83" s="5" t="s">
        <v>1085</v>
      </c>
      <c r="N83" t="s">
        <v>518</v>
      </c>
    </row>
    <row r="84" spans="1:14">
      <c r="B84" s="11" t="s">
        <v>646</v>
      </c>
      <c r="F84" t="s">
        <v>519</v>
      </c>
      <c r="G84" t="s">
        <v>95</v>
      </c>
      <c r="H84" t="s">
        <v>738</v>
      </c>
      <c r="I84" t="s">
        <v>272</v>
      </c>
      <c r="K84" s="5" t="s">
        <v>1086</v>
      </c>
      <c r="N84" t="s">
        <v>519</v>
      </c>
    </row>
    <row r="85" spans="1:14">
      <c r="A85" s="11" t="s">
        <v>439</v>
      </c>
      <c r="B85" s="11" t="s">
        <v>920</v>
      </c>
      <c r="F85" t="s">
        <v>520</v>
      </c>
      <c r="G85" t="s">
        <v>96</v>
      </c>
      <c r="H85" t="s">
        <v>737</v>
      </c>
      <c r="I85" t="s">
        <v>273</v>
      </c>
      <c r="K85" s="5" t="s">
        <v>1087</v>
      </c>
      <c r="N85" t="s">
        <v>520</v>
      </c>
    </row>
    <row r="86" spans="1:14">
      <c r="A86" s="11" t="s">
        <v>876</v>
      </c>
      <c r="B86" s="11" t="s">
        <v>921</v>
      </c>
      <c r="F86" t="s">
        <v>521</v>
      </c>
      <c r="G86" t="s">
        <v>97</v>
      </c>
      <c r="H86" t="s">
        <v>739</v>
      </c>
      <c r="I86" t="s">
        <v>274</v>
      </c>
      <c r="K86" s="5" t="s">
        <v>1088</v>
      </c>
      <c r="N86" t="s">
        <v>521</v>
      </c>
    </row>
    <row r="87" spans="1:14">
      <c r="A87" s="11" t="s">
        <v>877</v>
      </c>
      <c r="B87" s="11" t="s">
        <v>866</v>
      </c>
      <c r="F87" t="s">
        <v>522</v>
      </c>
      <c r="G87" t="s">
        <v>98</v>
      </c>
      <c r="H87" t="s">
        <v>740</v>
      </c>
      <c r="I87" t="s">
        <v>275</v>
      </c>
      <c r="K87" s="5" t="s">
        <v>1089</v>
      </c>
      <c r="N87" t="s">
        <v>522</v>
      </c>
    </row>
    <row r="88" spans="1:14">
      <c r="A88" s="11" t="s">
        <v>433</v>
      </c>
      <c r="B88" s="11" t="s">
        <v>867</v>
      </c>
      <c r="F88" t="s">
        <v>523</v>
      </c>
      <c r="G88" t="s">
        <v>99</v>
      </c>
      <c r="H88" t="s">
        <v>1166</v>
      </c>
      <c r="I88" t="s">
        <v>1165</v>
      </c>
      <c r="K88" s="5" t="s">
        <v>647</v>
      </c>
      <c r="N88" t="s">
        <v>523</v>
      </c>
    </row>
    <row r="89" spans="1:14">
      <c r="A89" s="15" t="s">
        <v>911</v>
      </c>
      <c r="B89" s="11" t="s">
        <v>1227</v>
      </c>
      <c r="F89" t="s">
        <v>524</v>
      </c>
      <c r="G89" t="s">
        <v>100</v>
      </c>
      <c r="H89" t="s">
        <v>742</v>
      </c>
      <c r="I89" t="s">
        <v>276</v>
      </c>
      <c r="K89" s="5" t="s">
        <v>433</v>
      </c>
      <c r="N89" t="s">
        <v>524</v>
      </c>
    </row>
    <row r="90" spans="1:14">
      <c r="A90" s="11" t="s">
        <v>912</v>
      </c>
      <c r="B90" s="11" t="s">
        <v>1226</v>
      </c>
      <c r="F90" t="s">
        <v>525</v>
      </c>
      <c r="G90" t="s">
        <v>101</v>
      </c>
      <c r="H90" t="s">
        <v>743</v>
      </c>
      <c r="I90" t="s">
        <v>277</v>
      </c>
      <c r="K90" s="46"/>
      <c r="N90" t="s">
        <v>525</v>
      </c>
    </row>
    <row r="91" spans="1:14">
      <c r="A91" s="11" t="s">
        <v>913</v>
      </c>
      <c r="F91" t="s">
        <v>526</v>
      </c>
      <c r="G91" t="s">
        <v>102</v>
      </c>
      <c r="H91" t="s">
        <v>695</v>
      </c>
      <c r="I91" t="s">
        <v>278</v>
      </c>
      <c r="K91" s="2" t="s">
        <v>1090</v>
      </c>
      <c r="N91" t="s">
        <v>526</v>
      </c>
    </row>
    <row r="92" spans="1:14">
      <c r="A92" s="11" t="s">
        <v>914</v>
      </c>
      <c r="B92" s="90" t="s">
        <v>1128</v>
      </c>
      <c r="F92" t="s">
        <v>527</v>
      </c>
      <c r="G92" t="s">
        <v>103</v>
      </c>
      <c r="H92" t="s">
        <v>744</v>
      </c>
      <c r="I92" t="s">
        <v>279</v>
      </c>
      <c r="K92" s="46" t="s">
        <v>618</v>
      </c>
      <c r="N92" t="s">
        <v>527</v>
      </c>
    </row>
    <row r="93" spans="1:14">
      <c r="A93" s="11" t="s">
        <v>915</v>
      </c>
      <c r="F93" t="s">
        <v>528</v>
      </c>
      <c r="G93" t="s">
        <v>104</v>
      </c>
      <c r="H93" t="s">
        <v>746</v>
      </c>
      <c r="I93" t="s">
        <v>280</v>
      </c>
      <c r="K93" s="46" t="s">
        <v>619</v>
      </c>
      <c r="N93" t="s">
        <v>528</v>
      </c>
    </row>
    <row r="94" spans="1:14">
      <c r="A94" s="11" t="s">
        <v>916</v>
      </c>
      <c r="F94" t="s">
        <v>529</v>
      </c>
      <c r="G94" t="s">
        <v>105</v>
      </c>
      <c r="H94" t="s">
        <v>745</v>
      </c>
      <c r="I94" t="s">
        <v>281</v>
      </c>
      <c r="K94" s="46" t="s">
        <v>973</v>
      </c>
      <c r="N94" t="s">
        <v>529</v>
      </c>
    </row>
    <row r="95" spans="1:14">
      <c r="A95" s="11" t="s">
        <v>917</v>
      </c>
      <c r="F95" t="s">
        <v>530</v>
      </c>
      <c r="G95" t="s">
        <v>106</v>
      </c>
      <c r="H95" t="s">
        <v>747</v>
      </c>
      <c r="I95" t="s">
        <v>282</v>
      </c>
      <c r="K95" s="46"/>
      <c r="N95" t="s">
        <v>530</v>
      </c>
    </row>
    <row r="96" spans="1:14">
      <c r="A96" s="11" t="s">
        <v>918</v>
      </c>
      <c r="B96" s="216" t="s">
        <v>1258</v>
      </c>
      <c r="F96" t="s">
        <v>531</v>
      </c>
      <c r="G96" t="s">
        <v>107</v>
      </c>
      <c r="H96" t="s">
        <v>748</v>
      </c>
      <c r="I96" t="s">
        <v>283</v>
      </c>
      <c r="K96" s="2" t="s">
        <v>1054</v>
      </c>
      <c r="N96" t="s">
        <v>531</v>
      </c>
    </row>
    <row r="97" spans="1:14">
      <c r="B97" s="2" t="s">
        <v>1253</v>
      </c>
      <c r="F97" t="s">
        <v>532</v>
      </c>
      <c r="G97" t="s">
        <v>108</v>
      </c>
      <c r="H97" t="s">
        <v>799</v>
      </c>
      <c r="I97" t="s">
        <v>284</v>
      </c>
      <c r="K97" s="46" t="s">
        <v>1091</v>
      </c>
      <c r="N97" t="s">
        <v>532</v>
      </c>
    </row>
    <row r="98" spans="1:14">
      <c r="A98" s="15" t="s">
        <v>1391</v>
      </c>
      <c r="B98" t="s">
        <v>1259</v>
      </c>
      <c r="F98" t="s">
        <v>533</v>
      </c>
      <c r="G98" t="s">
        <v>109</v>
      </c>
      <c r="H98" t="s">
        <v>752</v>
      </c>
      <c r="I98" t="s">
        <v>285</v>
      </c>
      <c r="K98" s="46" t="s">
        <v>1092</v>
      </c>
      <c r="N98" t="s">
        <v>533</v>
      </c>
    </row>
    <row r="99" spans="1:14">
      <c r="A99" s="11" t="s">
        <v>1392</v>
      </c>
      <c r="B99" t="s">
        <v>1260</v>
      </c>
      <c r="F99" t="s">
        <v>534</v>
      </c>
      <c r="G99" t="s">
        <v>110</v>
      </c>
      <c r="H99" t="s">
        <v>753</v>
      </c>
      <c r="I99" t="s">
        <v>286</v>
      </c>
      <c r="K99" s="46" t="s">
        <v>1093</v>
      </c>
      <c r="N99" t="s">
        <v>534</v>
      </c>
    </row>
    <row r="100" spans="1:14">
      <c r="A100" s="11" t="s">
        <v>1393</v>
      </c>
      <c r="B100" t="s">
        <v>1261</v>
      </c>
      <c r="F100" t="s">
        <v>535</v>
      </c>
      <c r="G100" t="s">
        <v>111</v>
      </c>
      <c r="H100" t="s">
        <v>749</v>
      </c>
      <c r="I100" t="s">
        <v>287</v>
      </c>
      <c r="K100" s="46" t="s">
        <v>1094</v>
      </c>
      <c r="N100" t="s">
        <v>535</v>
      </c>
    </row>
    <row r="101" spans="1:14">
      <c r="A101" s="11" t="s">
        <v>1394</v>
      </c>
      <c r="B101" t="s">
        <v>1262</v>
      </c>
      <c r="F101" t="s">
        <v>536</v>
      </c>
      <c r="G101" t="s">
        <v>112</v>
      </c>
      <c r="H101" t="s">
        <v>754</v>
      </c>
      <c r="I101" t="s">
        <v>288</v>
      </c>
      <c r="K101" s="46" t="s">
        <v>1095</v>
      </c>
      <c r="N101" t="s">
        <v>536</v>
      </c>
    </row>
    <row r="102" spans="1:14">
      <c r="A102" s="11" t="s">
        <v>1395</v>
      </c>
      <c r="B102" t="s">
        <v>1263</v>
      </c>
      <c r="F102" t="s">
        <v>537</v>
      </c>
      <c r="G102" t="s">
        <v>113</v>
      </c>
      <c r="H102" t="s">
        <v>763</v>
      </c>
      <c r="I102" t="s">
        <v>289</v>
      </c>
      <c r="N102" t="s">
        <v>537</v>
      </c>
    </row>
    <row r="103" spans="1:14">
      <c r="A103" s="11" t="s">
        <v>1396</v>
      </c>
      <c r="B103" t="s">
        <v>1264</v>
      </c>
      <c r="F103" t="s">
        <v>538</v>
      </c>
      <c r="G103" t="s">
        <v>114</v>
      </c>
      <c r="H103" t="s">
        <v>755</v>
      </c>
      <c r="I103" t="s">
        <v>290</v>
      </c>
      <c r="K103" s="2" t="s">
        <v>1203</v>
      </c>
      <c r="N103" t="s">
        <v>538</v>
      </c>
    </row>
    <row r="104" spans="1:14">
      <c r="A104" s="11" t="s">
        <v>1397</v>
      </c>
      <c r="B104" t="s">
        <v>1265</v>
      </c>
      <c r="F104" t="s">
        <v>539</v>
      </c>
      <c r="G104" t="s">
        <v>115</v>
      </c>
      <c r="H104" t="s">
        <v>761</v>
      </c>
      <c r="I104" t="s">
        <v>291</v>
      </c>
      <c r="K104" s="46" t="s">
        <v>1200</v>
      </c>
      <c r="N104" t="s">
        <v>539</v>
      </c>
    </row>
    <row r="105" spans="1:14">
      <c r="A105" s="11" t="s">
        <v>1095</v>
      </c>
      <c r="F105" t="s">
        <v>540</v>
      </c>
      <c r="G105" t="s">
        <v>116</v>
      </c>
      <c r="H105" t="s">
        <v>756</v>
      </c>
      <c r="I105" t="s">
        <v>292</v>
      </c>
      <c r="K105" s="46" t="s">
        <v>1201</v>
      </c>
      <c r="N105" t="s">
        <v>540</v>
      </c>
    </row>
    <row r="106" spans="1:14">
      <c r="A106" s="1"/>
      <c r="B106" s="2" t="s">
        <v>1266</v>
      </c>
      <c r="F106" t="s">
        <v>541</v>
      </c>
      <c r="G106" t="s">
        <v>117</v>
      </c>
      <c r="H106" t="s">
        <v>757</v>
      </c>
      <c r="I106" t="s">
        <v>293</v>
      </c>
      <c r="K106" s="46" t="s">
        <v>1202</v>
      </c>
      <c r="N106" t="s">
        <v>541</v>
      </c>
    </row>
    <row r="107" spans="1:14">
      <c r="A107" s="15" t="s">
        <v>1398</v>
      </c>
      <c r="B107" t="s">
        <v>1209</v>
      </c>
      <c r="F107" t="s">
        <v>542</v>
      </c>
      <c r="G107" t="s">
        <v>118</v>
      </c>
      <c r="H107" t="s">
        <v>759</v>
      </c>
      <c r="I107" t="s">
        <v>294</v>
      </c>
      <c r="N107" t="s">
        <v>542</v>
      </c>
    </row>
    <row r="108" spans="1:14">
      <c r="A108" s="11" t="s">
        <v>1291</v>
      </c>
      <c r="B108" t="s">
        <v>1280</v>
      </c>
      <c r="F108" t="s">
        <v>543</v>
      </c>
      <c r="G108" t="s">
        <v>119</v>
      </c>
      <c r="H108" t="s">
        <v>762</v>
      </c>
      <c r="I108" t="s">
        <v>295</v>
      </c>
      <c r="K108" s="2" t="s">
        <v>1205</v>
      </c>
      <c r="N108" t="s">
        <v>543</v>
      </c>
    </row>
    <row r="109" spans="1:14">
      <c r="A109" s="11" t="s">
        <v>1399</v>
      </c>
      <c r="B109" t="s">
        <v>1267</v>
      </c>
      <c r="F109" t="s">
        <v>544</v>
      </c>
      <c r="G109" t="s">
        <v>120</v>
      </c>
      <c r="H109" t="s">
        <v>767</v>
      </c>
      <c r="I109" t="s">
        <v>297</v>
      </c>
      <c r="K109" s="46" t="s">
        <v>1204</v>
      </c>
      <c r="N109" t="s">
        <v>544</v>
      </c>
    </row>
    <row r="110" spans="1:14">
      <c r="A110" s="11" t="s">
        <v>1400</v>
      </c>
      <c r="F110" t="s">
        <v>545</v>
      </c>
      <c r="G110" t="s">
        <v>121</v>
      </c>
      <c r="H110" t="s">
        <v>780</v>
      </c>
      <c r="I110" t="s">
        <v>298</v>
      </c>
      <c r="K110" s="46" t="s">
        <v>1206</v>
      </c>
      <c r="N110" t="s">
        <v>545</v>
      </c>
    </row>
    <row r="111" spans="1:14">
      <c r="A111" s="11" t="s">
        <v>1401</v>
      </c>
      <c r="F111" t="s">
        <v>546</v>
      </c>
      <c r="G111" t="s">
        <v>122</v>
      </c>
      <c r="H111" t="s">
        <v>781</v>
      </c>
      <c r="I111" t="s">
        <v>299</v>
      </c>
      <c r="K111" s="46" t="s">
        <v>1207</v>
      </c>
      <c r="N111" t="s">
        <v>546</v>
      </c>
    </row>
    <row r="112" spans="1:14">
      <c r="A112" s="11" t="s">
        <v>1402</v>
      </c>
      <c r="B112" s="2" t="s">
        <v>1268</v>
      </c>
      <c r="F112" t="s">
        <v>547</v>
      </c>
      <c r="G112" t="s">
        <v>123</v>
      </c>
      <c r="H112" t="s">
        <v>768</v>
      </c>
      <c r="I112" t="s">
        <v>300</v>
      </c>
      <c r="N112" t="s">
        <v>547</v>
      </c>
    </row>
    <row r="113" spans="1:14">
      <c r="A113" s="11" t="s">
        <v>1403</v>
      </c>
      <c r="B113" s="46" t="s">
        <v>1280</v>
      </c>
      <c r="F113" t="s">
        <v>548</v>
      </c>
      <c r="G113" t="s">
        <v>124</v>
      </c>
      <c r="H113" t="s">
        <v>770</v>
      </c>
      <c r="I113" t="s">
        <v>301</v>
      </c>
      <c r="K113" s="2" t="s">
        <v>1212</v>
      </c>
      <c r="N113" t="s">
        <v>548</v>
      </c>
    </row>
    <row r="114" spans="1:14">
      <c r="A114" s="11" t="s">
        <v>1404</v>
      </c>
      <c r="B114" t="s">
        <v>1267</v>
      </c>
      <c r="F114" t="s">
        <v>549</v>
      </c>
      <c r="G114" t="s">
        <v>125</v>
      </c>
      <c r="H114" t="s">
        <v>771</v>
      </c>
      <c r="I114" t="s">
        <v>302</v>
      </c>
      <c r="K114" s="46" t="s">
        <v>1209</v>
      </c>
      <c r="N114" t="s">
        <v>549</v>
      </c>
    </row>
    <row r="115" spans="1:14">
      <c r="F115" t="s">
        <v>550</v>
      </c>
      <c r="G115" t="s">
        <v>126</v>
      </c>
      <c r="H115" t="s">
        <v>778</v>
      </c>
      <c r="I115" t="s">
        <v>303</v>
      </c>
      <c r="K115" s="46" t="s">
        <v>1210</v>
      </c>
      <c r="N115" t="s">
        <v>550</v>
      </c>
    </row>
    <row r="116" spans="1:14">
      <c r="F116" t="s">
        <v>551</v>
      </c>
      <c r="G116" t="s">
        <v>127</v>
      </c>
      <c r="H116" t="s">
        <v>776</v>
      </c>
      <c r="I116" t="s">
        <v>304</v>
      </c>
      <c r="K116" s="46" t="s">
        <v>1211</v>
      </c>
      <c r="N116" t="s">
        <v>551</v>
      </c>
    </row>
    <row r="117" spans="1:14">
      <c r="B117" s="2" t="s">
        <v>1272</v>
      </c>
      <c r="F117" t="s">
        <v>552</v>
      </c>
      <c r="G117" t="s">
        <v>128</v>
      </c>
      <c r="H117" t="s">
        <v>779</v>
      </c>
      <c r="I117" t="s">
        <v>305</v>
      </c>
      <c r="N117" t="s">
        <v>552</v>
      </c>
    </row>
    <row r="118" spans="1:14">
      <c r="B118" t="s">
        <v>606</v>
      </c>
      <c r="F118" t="s">
        <v>553</v>
      </c>
      <c r="G118" t="s">
        <v>129</v>
      </c>
      <c r="H118" t="s">
        <v>782</v>
      </c>
      <c r="I118" t="s">
        <v>306</v>
      </c>
      <c r="K118" s="2" t="s">
        <v>1208</v>
      </c>
      <c r="N118" t="s">
        <v>553</v>
      </c>
    </row>
    <row r="119" spans="1:14">
      <c r="B119" t="s">
        <v>607</v>
      </c>
      <c r="F119" t="s">
        <v>554</v>
      </c>
      <c r="G119" t="s">
        <v>130</v>
      </c>
      <c r="H119" t="s">
        <v>769</v>
      </c>
      <c r="I119" t="s">
        <v>307</v>
      </c>
      <c r="K119" s="46" t="s">
        <v>1209</v>
      </c>
      <c r="N119" t="s">
        <v>554</v>
      </c>
    </row>
    <row r="120" spans="1:14">
      <c r="B120" t="s">
        <v>608</v>
      </c>
      <c r="F120" t="s">
        <v>555</v>
      </c>
      <c r="G120" t="s">
        <v>131</v>
      </c>
      <c r="H120" t="s">
        <v>766</v>
      </c>
      <c r="I120" t="s">
        <v>308</v>
      </c>
      <c r="K120" s="46" t="s">
        <v>1210</v>
      </c>
      <c r="N120" t="s">
        <v>555</v>
      </c>
    </row>
    <row r="121" spans="1:14">
      <c r="F121" t="s">
        <v>556</v>
      </c>
      <c r="G121" t="s">
        <v>132</v>
      </c>
      <c r="H121" t="s">
        <v>765</v>
      </c>
      <c r="I121" t="s">
        <v>309</v>
      </c>
      <c r="N121" t="s">
        <v>556</v>
      </c>
    </row>
    <row r="122" spans="1:14">
      <c r="F122" t="s">
        <v>557</v>
      </c>
      <c r="G122" t="s">
        <v>133</v>
      </c>
      <c r="H122" t="s">
        <v>774</v>
      </c>
      <c r="I122" t="s">
        <v>310</v>
      </c>
      <c r="K122" s="2" t="s">
        <v>1213</v>
      </c>
      <c r="N122" t="s">
        <v>557</v>
      </c>
    </row>
    <row r="123" spans="1:14">
      <c r="F123" t="s">
        <v>558</v>
      </c>
      <c r="G123" t="s">
        <v>134</v>
      </c>
      <c r="H123" t="s">
        <v>773</v>
      </c>
      <c r="I123" t="s">
        <v>311</v>
      </c>
      <c r="K123" t="s">
        <v>606</v>
      </c>
      <c r="N123" t="s">
        <v>558</v>
      </c>
    </row>
    <row r="124" spans="1:14">
      <c r="F124" t="s">
        <v>559</v>
      </c>
      <c r="G124" t="s">
        <v>135</v>
      </c>
      <c r="H124" t="s">
        <v>777</v>
      </c>
      <c r="I124" t="s">
        <v>312</v>
      </c>
      <c r="K124" t="s">
        <v>607</v>
      </c>
      <c r="N124" t="s">
        <v>559</v>
      </c>
    </row>
    <row r="125" spans="1:14">
      <c r="F125" t="s">
        <v>560</v>
      </c>
      <c r="G125" t="s">
        <v>136</v>
      </c>
      <c r="H125" t="s">
        <v>764</v>
      </c>
      <c r="I125" t="s">
        <v>313</v>
      </c>
      <c r="K125" t="s">
        <v>608</v>
      </c>
      <c r="N125" t="s">
        <v>560</v>
      </c>
    </row>
    <row r="126" spans="1:14">
      <c r="F126" t="s">
        <v>561</v>
      </c>
      <c r="G126" t="s">
        <v>137</v>
      </c>
      <c r="H126" t="s">
        <v>775</v>
      </c>
      <c r="I126" t="s">
        <v>314</v>
      </c>
      <c r="N126" t="s">
        <v>561</v>
      </c>
    </row>
    <row r="127" spans="1:14">
      <c r="F127" t="s">
        <v>562</v>
      </c>
      <c r="G127" t="s">
        <v>138</v>
      </c>
      <c r="H127" t="s">
        <v>772</v>
      </c>
      <c r="I127" t="s">
        <v>315</v>
      </c>
      <c r="K127" s="2" t="s">
        <v>1224</v>
      </c>
      <c r="N127" t="s">
        <v>562</v>
      </c>
    </row>
    <row r="128" spans="1:14">
      <c r="F128" t="s">
        <v>563</v>
      </c>
      <c r="G128" t="s">
        <v>139</v>
      </c>
      <c r="H128" t="s">
        <v>783</v>
      </c>
      <c r="I128" t="s">
        <v>316</v>
      </c>
      <c r="K128" t="s">
        <v>1064</v>
      </c>
      <c r="N128" t="s">
        <v>563</v>
      </c>
    </row>
    <row r="129" spans="6:14">
      <c r="F129" t="s">
        <v>564</v>
      </c>
      <c r="G129" t="s">
        <v>140</v>
      </c>
      <c r="H129" s="46" t="s">
        <v>787</v>
      </c>
      <c r="I129" s="46" t="s">
        <v>366</v>
      </c>
      <c r="K129" t="s">
        <v>1065</v>
      </c>
      <c r="N129" t="s">
        <v>564</v>
      </c>
    </row>
    <row r="130" spans="6:14">
      <c r="F130" t="s">
        <v>565</v>
      </c>
      <c r="G130" t="s">
        <v>141</v>
      </c>
      <c r="H130" t="s">
        <v>789</v>
      </c>
      <c r="I130" t="s">
        <v>317</v>
      </c>
      <c r="K130" t="s">
        <v>1225</v>
      </c>
      <c r="N130" t="s">
        <v>565</v>
      </c>
    </row>
    <row r="131" spans="6:14">
      <c r="F131" t="s">
        <v>566</v>
      </c>
      <c r="G131" t="s">
        <v>142</v>
      </c>
      <c r="H131" t="s">
        <v>790</v>
      </c>
      <c r="I131" t="s">
        <v>318</v>
      </c>
      <c r="N131" t="s">
        <v>566</v>
      </c>
    </row>
    <row r="132" spans="6:14">
      <c r="F132" t="s">
        <v>567</v>
      </c>
      <c r="G132" t="s">
        <v>143</v>
      </c>
      <c r="H132" t="s">
        <v>786</v>
      </c>
      <c r="I132" t="s">
        <v>319</v>
      </c>
      <c r="N132" t="s">
        <v>567</v>
      </c>
    </row>
    <row r="133" spans="6:14">
      <c r="F133" t="s">
        <v>568</v>
      </c>
      <c r="G133" t="s">
        <v>144</v>
      </c>
      <c r="H133" t="s">
        <v>784</v>
      </c>
      <c r="I133" t="s">
        <v>320</v>
      </c>
      <c r="N133" t="s">
        <v>568</v>
      </c>
    </row>
    <row r="134" spans="6:14">
      <c r="F134" t="s">
        <v>569</v>
      </c>
      <c r="G134" t="s">
        <v>145</v>
      </c>
      <c r="H134" t="s">
        <v>785</v>
      </c>
      <c r="I134" t="s">
        <v>321</v>
      </c>
      <c r="N134" t="s">
        <v>569</v>
      </c>
    </row>
    <row r="135" spans="6:14">
      <c r="F135" t="s">
        <v>570</v>
      </c>
      <c r="G135" t="s">
        <v>146</v>
      </c>
      <c r="H135" t="s">
        <v>530</v>
      </c>
      <c r="I135" t="s">
        <v>322</v>
      </c>
      <c r="N135" t="s">
        <v>570</v>
      </c>
    </row>
    <row r="136" spans="6:14">
      <c r="F136" t="s">
        <v>571</v>
      </c>
      <c r="G136" t="s">
        <v>147</v>
      </c>
      <c r="H136" t="s">
        <v>788</v>
      </c>
      <c r="I136" t="s">
        <v>323</v>
      </c>
      <c r="N136" t="s">
        <v>571</v>
      </c>
    </row>
    <row r="137" spans="6:14">
      <c r="F137" t="s">
        <v>572</v>
      </c>
      <c r="G137" t="s">
        <v>148</v>
      </c>
      <c r="H137" t="s">
        <v>791</v>
      </c>
      <c r="I137" t="s">
        <v>324</v>
      </c>
      <c r="N137" t="s">
        <v>572</v>
      </c>
    </row>
    <row r="138" spans="6:14">
      <c r="F138" t="s">
        <v>573</v>
      </c>
      <c r="G138" t="s">
        <v>149</v>
      </c>
      <c r="H138" t="s">
        <v>792</v>
      </c>
      <c r="I138" t="s">
        <v>325</v>
      </c>
      <c r="N138" t="s">
        <v>573</v>
      </c>
    </row>
    <row r="139" spans="6:14">
      <c r="F139" t="s">
        <v>574</v>
      </c>
      <c r="G139" t="s">
        <v>150</v>
      </c>
      <c r="H139" t="s">
        <v>793</v>
      </c>
      <c r="I139" t="s">
        <v>326</v>
      </c>
      <c r="N139" t="s">
        <v>574</v>
      </c>
    </row>
    <row r="140" spans="6:14">
      <c r="F140" t="s">
        <v>575</v>
      </c>
      <c r="G140" t="s">
        <v>151</v>
      </c>
      <c r="H140" t="s">
        <v>796</v>
      </c>
      <c r="I140" t="s">
        <v>327</v>
      </c>
      <c r="N140" t="s">
        <v>575</v>
      </c>
    </row>
    <row r="141" spans="6:14">
      <c r="F141" t="s">
        <v>576</v>
      </c>
      <c r="G141" t="s">
        <v>152</v>
      </c>
      <c r="H141" t="s">
        <v>801</v>
      </c>
      <c r="I141" t="s">
        <v>328</v>
      </c>
      <c r="N141" t="s">
        <v>576</v>
      </c>
    </row>
    <row r="142" spans="6:14">
      <c r="F142" t="s">
        <v>577</v>
      </c>
      <c r="G142" t="s">
        <v>153</v>
      </c>
      <c r="H142" t="s">
        <v>794</v>
      </c>
      <c r="I142" t="s">
        <v>329</v>
      </c>
      <c r="N142" t="s">
        <v>577</v>
      </c>
    </row>
    <row r="143" spans="6:14">
      <c r="F143" t="s">
        <v>578</v>
      </c>
      <c r="G143" t="s">
        <v>154</v>
      </c>
      <c r="H143" t="s">
        <v>795</v>
      </c>
      <c r="I143" t="s">
        <v>330</v>
      </c>
      <c r="N143" t="s">
        <v>578</v>
      </c>
    </row>
    <row r="144" spans="6:14">
      <c r="F144" t="s">
        <v>579</v>
      </c>
      <c r="G144" t="s">
        <v>155</v>
      </c>
      <c r="H144" t="s">
        <v>797</v>
      </c>
      <c r="I144" t="s">
        <v>331</v>
      </c>
      <c r="N144" t="s">
        <v>579</v>
      </c>
    </row>
    <row r="145" spans="6:14">
      <c r="F145" t="s">
        <v>580</v>
      </c>
      <c r="G145" t="s">
        <v>156</v>
      </c>
      <c r="H145" t="s">
        <v>800</v>
      </c>
      <c r="I145" t="s">
        <v>332</v>
      </c>
      <c r="N145" t="s">
        <v>580</v>
      </c>
    </row>
    <row r="146" spans="6:14">
      <c r="F146" t="s">
        <v>581</v>
      </c>
      <c r="G146" t="s">
        <v>157</v>
      </c>
      <c r="H146" t="s">
        <v>798</v>
      </c>
      <c r="I146" t="s">
        <v>333</v>
      </c>
      <c r="N146" t="s">
        <v>581</v>
      </c>
    </row>
    <row r="147" spans="6:14">
      <c r="F147" t="s">
        <v>582</v>
      </c>
      <c r="G147" t="s">
        <v>158</v>
      </c>
      <c r="H147" t="s">
        <v>802</v>
      </c>
      <c r="I147" t="s">
        <v>334</v>
      </c>
      <c r="N147" t="s">
        <v>582</v>
      </c>
    </row>
    <row r="148" spans="6:14">
      <c r="F148" t="s">
        <v>584</v>
      </c>
      <c r="G148" t="s">
        <v>160</v>
      </c>
      <c r="H148" t="s">
        <v>803</v>
      </c>
      <c r="I148" t="s">
        <v>335</v>
      </c>
      <c r="N148" t="s">
        <v>584</v>
      </c>
    </row>
    <row r="149" spans="6:14">
      <c r="F149" t="s">
        <v>585</v>
      </c>
      <c r="G149" t="s">
        <v>161</v>
      </c>
      <c r="H149" t="s">
        <v>804</v>
      </c>
      <c r="I149" t="s">
        <v>336</v>
      </c>
      <c r="N149" t="s">
        <v>585</v>
      </c>
    </row>
    <row r="150" spans="6:14">
      <c r="F150" t="s">
        <v>586</v>
      </c>
      <c r="G150" t="s">
        <v>162</v>
      </c>
      <c r="H150" t="s">
        <v>805</v>
      </c>
      <c r="I150" t="s">
        <v>337</v>
      </c>
      <c r="N150" t="s">
        <v>586</v>
      </c>
    </row>
    <row r="151" spans="6:14">
      <c r="F151" t="s">
        <v>587</v>
      </c>
      <c r="G151" t="s">
        <v>163</v>
      </c>
      <c r="H151" t="s">
        <v>806</v>
      </c>
      <c r="I151" t="s">
        <v>338</v>
      </c>
      <c r="N151" t="s">
        <v>587</v>
      </c>
    </row>
    <row r="152" spans="6:14">
      <c r="F152" t="s">
        <v>588</v>
      </c>
      <c r="G152" t="s">
        <v>164</v>
      </c>
      <c r="H152" t="s">
        <v>751</v>
      </c>
      <c r="I152" t="s">
        <v>339</v>
      </c>
      <c r="N152" t="s">
        <v>588</v>
      </c>
    </row>
    <row r="153" spans="6:14">
      <c r="F153" t="s">
        <v>589</v>
      </c>
      <c r="G153" t="s">
        <v>165</v>
      </c>
      <c r="H153" t="s">
        <v>758</v>
      </c>
      <c r="I153" t="s">
        <v>340</v>
      </c>
      <c r="N153" t="s">
        <v>589</v>
      </c>
    </row>
    <row r="154" spans="6:14">
      <c r="F154" t="s">
        <v>590</v>
      </c>
      <c r="G154" t="s">
        <v>166</v>
      </c>
      <c r="H154" t="s">
        <v>840</v>
      </c>
      <c r="I154" t="s">
        <v>341</v>
      </c>
      <c r="N154" t="s">
        <v>590</v>
      </c>
    </row>
    <row r="155" spans="6:14">
      <c r="F155" t="s">
        <v>591</v>
      </c>
      <c r="G155" t="s">
        <v>167</v>
      </c>
      <c r="H155" t="s">
        <v>845</v>
      </c>
      <c r="I155" t="s">
        <v>342</v>
      </c>
      <c r="N155" t="s">
        <v>591</v>
      </c>
    </row>
    <row r="156" spans="6:14">
      <c r="F156" t="s">
        <v>592</v>
      </c>
      <c r="G156" t="s">
        <v>168</v>
      </c>
      <c r="H156" t="s">
        <v>817</v>
      </c>
      <c r="I156" t="s">
        <v>343</v>
      </c>
      <c r="N156" t="s">
        <v>592</v>
      </c>
    </row>
    <row r="157" spans="6:14">
      <c r="F157" t="s">
        <v>593</v>
      </c>
      <c r="G157" t="s">
        <v>169</v>
      </c>
      <c r="H157" t="s">
        <v>807</v>
      </c>
      <c r="I157" t="s">
        <v>344</v>
      </c>
      <c r="N157" t="s">
        <v>593</v>
      </c>
    </row>
    <row r="158" spans="6:14">
      <c r="F158" t="s">
        <v>594</v>
      </c>
      <c r="G158" t="s">
        <v>170</v>
      </c>
      <c r="H158" t="s">
        <v>809</v>
      </c>
      <c r="I158" t="s">
        <v>345</v>
      </c>
      <c r="N158" t="s">
        <v>594</v>
      </c>
    </row>
    <row r="159" spans="6:14">
      <c r="F159" t="s">
        <v>595</v>
      </c>
      <c r="G159" t="s">
        <v>171</v>
      </c>
      <c r="H159" t="s">
        <v>815</v>
      </c>
      <c r="I159" t="s">
        <v>346</v>
      </c>
      <c r="N159" t="s">
        <v>595</v>
      </c>
    </row>
    <row r="160" spans="6:14">
      <c r="F160" t="s">
        <v>596</v>
      </c>
      <c r="G160" t="s">
        <v>172</v>
      </c>
      <c r="H160" t="s">
        <v>822</v>
      </c>
      <c r="I160" t="s">
        <v>347</v>
      </c>
      <c r="N160" t="s">
        <v>596</v>
      </c>
    </row>
    <row r="161" spans="6:9">
      <c r="F161" t="str">
        <f t="shared" ref="F161:F195" si="0">LEFT(G161,3)</f>
        <v/>
      </c>
      <c r="H161" t="s">
        <v>812</v>
      </c>
      <c r="I161" t="s">
        <v>348</v>
      </c>
    </row>
    <row r="162" spans="6:9">
      <c r="F162" t="str">
        <f t="shared" si="0"/>
        <v/>
      </c>
      <c r="H162" t="s">
        <v>810</v>
      </c>
      <c r="I162" t="s">
        <v>349</v>
      </c>
    </row>
    <row r="163" spans="6:9">
      <c r="F163" t="str">
        <f t="shared" si="0"/>
        <v/>
      </c>
      <c r="H163" t="s">
        <v>819</v>
      </c>
      <c r="I163" t="s">
        <v>350</v>
      </c>
    </row>
    <row r="164" spans="6:9">
      <c r="F164" t="str">
        <f t="shared" si="0"/>
        <v/>
      </c>
      <c r="H164" t="s">
        <v>820</v>
      </c>
      <c r="I164" t="s">
        <v>351</v>
      </c>
    </row>
    <row r="165" spans="6:9">
      <c r="F165" t="str">
        <f t="shared" si="0"/>
        <v/>
      </c>
      <c r="H165" t="s">
        <v>811</v>
      </c>
      <c r="I165" t="s">
        <v>352</v>
      </c>
    </row>
    <row r="166" spans="6:9">
      <c r="F166" t="str">
        <f t="shared" si="0"/>
        <v/>
      </c>
      <c r="H166" t="s">
        <v>814</v>
      </c>
      <c r="I166" t="s">
        <v>353</v>
      </c>
    </row>
    <row r="167" spans="6:9">
      <c r="F167" t="str">
        <f t="shared" si="0"/>
        <v/>
      </c>
      <c r="H167" t="s">
        <v>847</v>
      </c>
      <c r="I167" t="s">
        <v>354</v>
      </c>
    </row>
    <row r="168" spans="6:9">
      <c r="F168" t="str">
        <f t="shared" si="0"/>
        <v/>
      </c>
      <c r="H168" t="s">
        <v>816</v>
      </c>
      <c r="I168" t="s">
        <v>355</v>
      </c>
    </row>
    <row r="169" spans="6:9">
      <c r="F169" t="str">
        <f t="shared" si="0"/>
        <v/>
      </c>
      <c r="H169" t="s">
        <v>713</v>
      </c>
      <c r="I169" t="s">
        <v>356</v>
      </c>
    </row>
    <row r="170" spans="6:9">
      <c r="F170" t="str">
        <f t="shared" si="0"/>
        <v/>
      </c>
      <c r="H170" t="s">
        <v>760</v>
      </c>
      <c r="I170" t="s">
        <v>357</v>
      </c>
    </row>
    <row r="171" spans="6:9">
      <c r="F171" t="str">
        <f t="shared" si="0"/>
        <v/>
      </c>
      <c r="H171" t="s">
        <v>808</v>
      </c>
      <c r="I171" t="s">
        <v>358</v>
      </c>
    </row>
    <row r="172" spans="6:9">
      <c r="F172" t="str">
        <f t="shared" si="0"/>
        <v/>
      </c>
      <c r="H172" t="s">
        <v>818</v>
      </c>
      <c r="I172" t="s">
        <v>359</v>
      </c>
    </row>
    <row r="173" spans="6:9">
      <c r="F173" t="str">
        <f t="shared" si="0"/>
        <v/>
      </c>
      <c r="H173" t="s">
        <v>821</v>
      </c>
      <c r="I173" t="s">
        <v>360</v>
      </c>
    </row>
    <row r="174" spans="6:9">
      <c r="F174" t="str">
        <f t="shared" si="0"/>
        <v/>
      </c>
      <c r="H174" t="s">
        <v>692</v>
      </c>
      <c r="I174" t="s">
        <v>361</v>
      </c>
    </row>
    <row r="175" spans="6:9">
      <c r="F175" t="str">
        <f t="shared" si="0"/>
        <v/>
      </c>
      <c r="H175" t="s">
        <v>823</v>
      </c>
      <c r="I175" t="s">
        <v>362</v>
      </c>
    </row>
    <row r="176" spans="6:9">
      <c r="F176" t="str">
        <f t="shared" si="0"/>
        <v/>
      </c>
      <c r="H176" t="s">
        <v>828</v>
      </c>
      <c r="I176" t="s">
        <v>363</v>
      </c>
    </row>
    <row r="177" spans="6:9">
      <c r="F177" t="str">
        <f t="shared" si="0"/>
        <v/>
      </c>
      <c r="H177" t="s">
        <v>834</v>
      </c>
      <c r="I177" t="s">
        <v>364</v>
      </c>
    </row>
    <row r="178" spans="6:9">
      <c r="F178" t="str">
        <f t="shared" si="0"/>
        <v/>
      </c>
      <c r="H178" t="s">
        <v>1167</v>
      </c>
      <c r="I178" t="s">
        <v>1168</v>
      </c>
    </row>
    <row r="179" spans="6:9">
      <c r="F179" t="str">
        <f t="shared" si="0"/>
        <v/>
      </c>
      <c r="H179" s="46" t="s">
        <v>827</v>
      </c>
      <c r="I179" s="46" t="s">
        <v>365</v>
      </c>
    </row>
    <row r="180" spans="6:9">
      <c r="F180" t="str">
        <f t="shared" si="0"/>
        <v/>
      </c>
      <c r="H180" t="s">
        <v>830</v>
      </c>
      <c r="I180" t="s">
        <v>367</v>
      </c>
    </row>
    <row r="181" spans="6:9">
      <c r="F181" t="str">
        <f t="shared" si="0"/>
        <v/>
      </c>
      <c r="H181" t="s">
        <v>826</v>
      </c>
      <c r="I181" t="s">
        <v>368</v>
      </c>
    </row>
    <row r="182" spans="6:9">
      <c r="F182" t="str">
        <f t="shared" si="0"/>
        <v/>
      </c>
      <c r="H182" t="s">
        <v>831</v>
      </c>
      <c r="I182" t="s">
        <v>369</v>
      </c>
    </row>
    <row r="183" spans="6:9">
      <c r="F183" t="str">
        <f t="shared" si="0"/>
        <v/>
      </c>
      <c r="H183" t="s">
        <v>832</v>
      </c>
      <c r="I183" t="s">
        <v>370</v>
      </c>
    </row>
    <row r="184" spans="6:9">
      <c r="F184" t="str">
        <f t="shared" si="0"/>
        <v/>
      </c>
      <c r="H184" t="s">
        <v>833</v>
      </c>
      <c r="I184" t="s">
        <v>371</v>
      </c>
    </row>
    <row r="185" spans="6:9">
      <c r="F185" t="str">
        <f t="shared" si="0"/>
        <v/>
      </c>
      <c r="H185" t="s">
        <v>829</v>
      </c>
      <c r="I185" t="s">
        <v>372</v>
      </c>
    </row>
    <row r="186" spans="6:9">
      <c r="F186" t="str">
        <f t="shared" si="0"/>
        <v/>
      </c>
      <c r="H186" t="s">
        <v>824</v>
      </c>
      <c r="I186" t="s">
        <v>373</v>
      </c>
    </row>
    <row r="187" spans="6:9">
      <c r="F187" t="str">
        <f t="shared" si="0"/>
        <v/>
      </c>
      <c r="H187" t="s">
        <v>835</v>
      </c>
      <c r="I187" t="s">
        <v>374</v>
      </c>
    </row>
    <row r="188" spans="6:9">
      <c r="F188" t="str">
        <f t="shared" si="0"/>
        <v/>
      </c>
      <c r="H188" t="s">
        <v>836</v>
      </c>
      <c r="I188" t="s">
        <v>375</v>
      </c>
    </row>
    <row r="189" spans="6:9">
      <c r="F189" t="str">
        <f t="shared" si="0"/>
        <v/>
      </c>
      <c r="H189" t="s">
        <v>666</v>
      </c>
      <c r="I189" t="s">
        <v>376</v>
      </c>
    </row>
    <row r="190" spans="6:9">
      <c r="F190" t="str">
        <f t="shared" si="0"/>
        <v/>
      </c>
      <c r="H190" t="s">
        <v>838</v>
      </c>
      <c r="I190" t="s">
        <v>377</v>
      </c>
    </row>
    <row r="191" spans="6:9">
      <c r="F191" t="str">
        <f t="shared" si="0"/>
        <v/>
      </c>
      <c r="H191" t="s">
        <v>837</v>
      </c>
      <c r="I191" t="s">
        <v>378</v>
      </c>
    </row>
    <row r="192" spans="6:9">
      <c r="F192" t="str">
        <f t="shared" si="0"/>
        <v/>
      </c>
      <c r="H192" t="s">
        <v>839</v>
      </c>
      <c r="I192" t="s">
        <v>379</v>
      </c>
    </row>
    <row r="193" spans="1:14">
      <c r="F193" t="str">
        <f t="shared" si="0"/>
        <v/>
      </c>
      <c r="H193" t="s">
        <v>841</v>
      </c>
      <c r="I193" t="s">
        <v>380</v>
      </c>
    </row>
    <row r="194" spans="1:14">
      <c r="F194" t="str">
        <f t="shared" si="0"/>
        <v/>
      </c>
      <c r="H194" t="s">
        <v>844</v>
      </c>
      <c r="I194" t="s">
        <v>381</v>
      </c>
    </row>
    <row r="195" spans="1:14">
      <c r="F195" t="str">
        <f t="shared" si="0"/>
        <v/>
      </c>
      <c r="H195" t="s">
        <v>842</v>
      </c>
      <c r="I195" t="s">
        <v>382</v>
      </c>
    </row>
    <row r="196" spans="1:14">
      <c r="F196" t="str">
        <f t="shared" ref="F196:F198" si="1">LEFT(G196,3)</f>
        <v/>
      </c>
      <c r="H196" t="s">
        <v>843</v>
      </c>
      <c r="I196" t="s">
        <v>383</v>
      </c>
    </row>
    <row r="197" spans="1:14">
      <c r="F197" t="str">
        <f t="shared" si="1"/>
        <v/>
      </c>
      <c r="H197" t="s">
        <v>846</v>
      </c>
      <c r="I197" t="s">
        <v>384</v>
      </c>
    </row>
    <row r="198" spans="1:14">
      <c r="F198" t="str">
        <f t="shared" si="1"/>
        <v/>
      </c>
      <c r="H198" t="s">
        <v>848</v>
      </c>
      <c r="I198" t="s">
        <v>385</v>
      </c>
    </row>
    <row r="199" spans="1:14">
      <c r="A199" s="15" t="s">
        <v>651</v>
      </c>
      <c r="H199" t="s">
        <v>849</v>
      </c>
      <c r="I199" t="s">
        <v>386</v>
      </c>
    </row>
    <row r="200" spans="1:14">
      <c r="A200" s="1" t="s">
        <v>1144</v>
      </c>
      <c r="B200" s="1"/>
    </row>
    <row r="201" spans="1:14" s="46" customFormat="1">
      <c r="A201" s="97" t="s">
        <v>1142</v>
      </c>
      <c r="B201" s="97"/>
      <c r="F201"/>
      <c r="G201"/>
      <c r="K201"/>
      <c r="N201"/>
    </row>
    <row r="202" spans="1:14" s="46" customFormat="1">
      <c r="A202" s="97" t="s">
        <v>1143</v>
      </c>
      <c r="B202" s="97"/>
    </row>
    <row r="203" spans="1:14" s="46" customFormat="1">
      <c r="A203" s="97" t="s">
        <v>1145</v>
      </c>
      <c r="B203" s="97"/>
    </row>
    <row r="204" spans="1:14" s="46" customFormat="1">
      <c r="A204" s="97" t="s">
        <v>1146</v>
      </c>
      <c r="B204" s="97"/>
    </row>
    <row r="205" spans="1:14" s="46" customFormat="1">
      <c r="A205" s="1"/>
    </row>
    <row r="206" spans="1:14" s="46" customFormat="1">
      <c r="A206" s="2" t="s">
        <v>602</v>
      </c>
    </row>
    <row r="207" spans="1:14">
      <c r="A207" s="100" t="s">
        <v>1147</v>
      </c>
      <c r="F207" s="46"/>
      <c r="G207" s="46"/>
      <c r="K207" s="46"/>
      <c r="N207" s="46"/>
    </row>
    <row r="208" spans="1:14">
      <c r="A208" s="98" t="s">
        <v>1148</v>
      </c>
    </row>
    <row r="209" spans="1:1">
      <c r="A209" s="99" t="s">
        <v>1149</v>
      </c>
    </row>
    <row r="210" spans="1:1">
      <c r="A210" s="46"/>
    </row>
    <row r="211" spans="1:1">
      <c r="A211" s="2" t="s">
        <v>640</v>
      </c>
    </row>
    <row r="212" spans="1:1">
      <c r="A212" s="96" t="s">
        <v>1158</v>
      </c>
    </row>
    <row r="213" spans="1:1">
      <c r="A213" s="97" t="s">
        <v>1150</v>
      </c>
    </row>
    <row r="214" spans="1:1">
      <c r="A214" s="97" t="s">
        <v>1151</v>
      </c>
    </row>
    <row r="215" spans="1:1">
      <c r="A215" s="97" t="s">
        <v>1152</v>
      </c>
    </row>
    <row r="216" spans="1:1">
      <c r="A216" s="97" t="s">
        <v>1153</v>
      </c>
    </row>
    <row r="217" spans="1:1">
      <c r="A217" s="97" t="s">
        <v>1154</v>
      </c>
    </row>
    <row r="218" spans="1:1">
      <c r="A218" s="97" t="s">
        <v>1155</v>
      </c>
    </row>
    <row r="219" spans="1:1">
      <c r="A219" s="97" t="s">
        <v>1156</v>
      </c>
    </row>
    <row r="220" spans="1:1">
      <c r="A220" s="97" t="s">
        <v>1157</v>
      </c>
    </row>
    <row r="222" spans="1:1">
      <c r="A222" s="2" t="s">
        <v>602</v>
      </c>
    </row>
    <row r="223" spans="1:1" ht="75">
      <c r="A223" s="101" t="s">
        <v>1159</v>
      </c>
    </row>
    <row r="224" spans="1:1">
      <c r="A224" s="15" t="s">
        <v>651</v>
      </c>
    </row>
    <row r="225" spans="1:14" ht="120">
      <c r="A225" s="104" t="s">
        <v>1328</v>
      </c>
      <c r="B225" s="105" t="s">
        <v>1160</v>
      </c>
    </row>
    <row r="226" spans="1:14" s="46" customFormat="1" ht="60">
      <c r="A226" s="1" t="s">
        <v>1170</v>
      </c>
      <c r="B226" s="1" t="s">
        <v>1161</v>
      </c>
      <c r="E226" s="97"/>
      <c r="F226"/>
      <c r="G226"/>
      <c r="K226"/>
      <c r="N226"/>
    </row>
    <row r="227" spans="1:14">
      <c r="A227" s="2" t="s">
        <v>640</v>
      </c>
      <c r="E227" s="97"/>
      <c r="F227" s="46"/>
      <c r="G227" s="46"/>
      <c r="K227" s="46"/>
      <c r="N227" s="46"/>
    </row>
    <row r="228" spans="1:14" ht="105">
      <c r="A228" s="1" t="s">
        <v>1164</v>
      </c>
      <c r="E228" s="97"/>
    </row>
    <row r="229" spans="1:14" ht="45">
      <c r="A229" s="1" t="s">
        <v>1163</v>
      </c>
      <c r="E229" s="97"/>
    </row>
    <row r="230" spans="1:14" ht="180">
      <c r="A230" s="1" t="s">
        <v>1162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7298"/>
    <pageSetUpPr fitToPage="1"/>
  </sheetPr>
  <dimension ref="A1:BX64"/>
  <sheetViews>
    <sheetView zoomScaleNormal="100" workbookViewId="0">
      <selection activeCell="B6" sqref="B6:E6"/>
    </sheetView>
  </sheetViews>
  <sheetFormatPr defaultColWidth="3.28515625" defaultRowHeight="15"/>
  <cols>
    <col min="1" max="2" width="1.7109375" style="61" customWidth="1"/>
    <col min="3" max="3" width="4.5703125" style="61" customWidth="1"/>
    <col min="4" max="9" width="3.28515625" style="61"/>
    <col min="10" max="10" width="5.42578125" style="61" customWidth="1"/>
    <col min="11" max="15" width="3.28515625" style="61"/>
    <col min="16" max="16" width="3.28515625" style="61" customWidth="1"/>
    <col min="17" max="35" width="3.28515625" style="61"/>
    <col min="36" max="36" width="3.28515625" style="61" customWidth="1"/>
    <col min="37" max="55" width="3.28515625" style="61"/>
    <col min="56" max="56" width="1.7109375" style="61" customWidth="1"/>
    <col min="57" max="62" width="3.28515625" style="61"/>
    <col min="63" max="64" width="1.7109375" style="61" customWidth="1"/>
    <col min="65" max="16384" width="3.28515625" style="61"/>
  </cols>
  <sheetData>
    <row r="1" spans="1:76" ht="15" customHeight="1">
      <c r="A1" s="8"/>
      <c r="B1" s="8"/>
      <c r="C1" s="8"/>
      <c r="D1" s="8"/>
      <c r="E1" s="8"/>
      <c r="F1" s="8"/>
      <c r="G1" s="8"/>
      <c r="H1" s="8"/>
      <c r="I1" s="8"/>
      <c r="J1" s="8"/>
      <c r="K1" s="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84"/>
      <c r="BF1" s="84"/>
    </row>
    <row r="2" spans="1:76" ht="15" customHeight="1">
      <c r="A2" s="8"/>
      <c r="B2" s="8"/>
      <c r="C2" s="8"/>
      <c r="D2" s="8"/>
      <c r="E2" s="8"/>
      <c r="F2" s="8"/>
      <c r="G2" s="8"/>
      <c r="H2" s="8"/>
      <c r="I2" s="8"/>
      <c r="J2" s="8"/>
      <c r="K2" s="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84"/>
      <c r="BF2" s="84"/>
    </row>
    <row r="3" spans="1:76" ht="15" customHeight="1">
      <c r="A3" s="8"/>
      <c r="B3" s="8"/>
      <c r="C3" s="8"/>
      <c r="D3" s="8"/>
      <c r="E3" s="19"/>
      <c r="F3" s="8"/>
      <c r="G3" s="8"/>
      <c r="H3" s="8"/>
      <c r="I3" s="8"/>
      <c r="J3" s="8"/>
      <c r="K3" s="8"/>
      <c r="L3" s="28"/>
      <c r="M3" s="30"/>
      <c r="N3" s="28"/>
      <c r="O3" s="28"/>
      <c r="P3" s="28"/>
      <c r="Q3" s="57" t="str">
        <f>IF(AND('1. General Information'!Q55&lt;&gt;1,'1. General Information'!AF55&lt;&gt;1),"There is no Portfolio Manager, nor Investment Advisor to defined","")</f>
        <v>There is no Portfolio Manager, nor Investment Advisor to defined</v>
      </c>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84"/>
      <c r="BF3" s="84"/>
    </row>
    <row r="4" spans="1:76" ht="15" customHeight="1">
      <c r="A4" s="8"/>
      <c r="B4" s="8"/>
      <c r="C4" s="8"/>
      <c r="D4" s="8"/>
      <c r="E4" s="8"/>
      <c r="F4" s="8"/>
      <c r="G4" s="8"/>
      <c r="H4" s="8"/>
      <c r="I4" s="8"/>
      <c r="J4" s="8"/>
      <c r="K4" s="8"/>
      <c r="L4" s="28"/>
      <c r="M4" s="28"/>
      <c r="N4" s="28"/>
      <c r="O4" s="28"/>
      <c r="P4" s="28"/>
      <c r="Q4" s="56"/>
      <c r="R4" s="28"/>
      <c r="S4" s="28"/>
      <c r="T4" s="28"/>
      <c r="U4" s="28"/>
      <c r="V4" s="28"/>
      <c r="W4" s="28"/>
      <c r="X4" s="28"/>
      <c r="Y4" s="28"/>
      <c r="Z4" s="28"/>
      <c r="AA4" s="28"/>
      <c r="AB4" s="28"/>
      <c r="AC4" s="28"/>
      <c r="AD4" s="28"/>
      <c r="AE4" s="28"/>
      <c r="AF4" s="28"/>
      <c r="AG4" s="28"/>
      <c r="AH4" s="28"/>
      <c r="AI4" s="28"/>
      <c r="AJ4" s="28"/>
      <c r="AK4" s="58" t="str">
        <f>IF(AND('1. General Information'!Q55&lt;&gt;1,'1. General Information'!AF55&lt;&gt;1),"Please, go next sheet...","")</f>
        <v>Please, go next sheet...</v>
      </c>
      <c r="AL4" s="28"/>
      <c r="AM4" s="28"/>
      <c r="AN4" s="28"/>
      <c r="AO4" s="28"/>
      <c r="AP4" s="28"/>
      <c r="AQ4" s="28"/>
      <c r="AR4" s="28"/>
      <c r="AS4" s="28"/>
      <c r="AT4" s="28"/>
      <c r="AU4" s="28"/>
      <c r="AV4" s="28"/>
      <c r="AW4" s="28"/>
      <c r="AX4" s="28"/>
      <c r="AY4" s="28"/>
      <c r="AZ4" s="28"/>
      <c r="BA4" s="28"/>
      <c r="BB4" s="28"/>
      <c r="BC4" s="28"/>
      <c r="BD4" s="28"/>
      <c r="BE4" s="84"/>
      <c r="BF4" s="84"/>
    </row>
    <row r="5" spans="1:76" ht="5.0999999999999996" customHeight="1">
      <c r="A5" s="8"/>
      <c r="B5" s="8"/>
      <c r="C5" s="8"/>
      <c r="D5" s="8"/>
      <c r="E5" s="8"/>
      <c r="F5" s="8"/>
      <c r="G5" s="8"/>
      <c r="H5" s="8"/>
      <c r="I5" s="8"/>
      <c r="J5" s="8"/>
      <c r="K5" s="8"/>
      <c r="L5" s="28"/>
      <c r="M5" s="28"/>
      <c r="N5" s="28"/>
      <c r="O5" s="28"/>
      <c r="P5" s="28"/>
      <c r="Q5" s="56"/>
      <c r="R5" s="28"/>
      <c r="S5" s="28"/>
      <c r="T5" s="28"/>
      <c r="U5" s="28"/>
      <c r="V5" s="28"/>
      <c r="W5" s="28"/>
      <c r="X5" s="28"/>
      <c r="Y5" s="28"/>
      <c r="Z5" s="28"/>
      <c r="AA5" s="28"/>
      <c r="AB5" s="28"/>
      <c r="AC5" s="28"/>
      <c r="AD5" s="28"/>
      <c r="AE5" s="28"/>
      <c r="AF5" s="28"/>
      <c r="AG5" s="28"/>
      <c r="AH5" s="28"/>
      <c r="AI5" s="28"/>
      <c r="AJ5" s="28"/>
      <c r="AK5" s="58"/>
      <c r="AL5" s="28"/>
      <c r="AM5" s="28"/>
      <c r="AN5" s="28"/>
      <c r="AO5" s="28"/>
      <c r="AP5" s="28"/>
      <c r="AQ5" s="28"/>
      <c r="AR5" s="28"/>
      <c r="AS5" s="28"/>
      <c r="AT5" s="28"/>
      <c r="AU5" s="28"/>
      <c r="AV5" s="28"/>
      <c r="AW5" s="28"/>
      <c r="AX5" s="28"/>
      <c r="AY5" s="28"/>
      <c r="AZ5" s="28"/>
      <c r="BA5" s="28"/>
      <c r="BB5" s="28"/>
      <c r="BC5" s="28"/>
      <c r="BD5" s="28"/>
      <c r="BE5" s="84"/>
      <c r="BF5" s="84"/>
    </row>
    <row r="6" spans="1:76" ht="15.75" thickBot="1">
      <c r="A6" s="84"/>
      <c r="B6" s="557" t="s">
        <v>982</v>
      </c>
      <c r="C6" s="558"/>
      <c r="D6" s="558"/>
      <c r="E6" s="559"/>
      <c r="F6" s="84"/>
      <c r="G6" s="84"/>
      <c r="H6" s="84"/>
      <c r="I6" s="84"/>
      <c r="J6" s="84"/>
      <c r="K6" s="84"/>
      <c r="L6" s="84"/>
      <c r="M6" s="84"/>
      <c r="N6" s="84"/>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84"/>
      <c r="AT6" s="84"/>
      <c r="AU6" s="84"/>
      <c r="AV6" s="84"/>
      <c r="AW6" s="84"/>
      <c r="AX6" s="84"/>
      <c r="AY6" s="84"/>
      <c r="AZ6" s="84"/>
      <c r="BA6" s="84"/>
      <c r="BB6" s="613" t="s">
        <v>981</v>
      </c>
      <c r="BC6" s="614"/>
      <c r="BD6" s="615"/>
      <c r="BE6" s="84"/>
      <c r="BF6" s="84"/>
    </row>
    <row r="7" spans="1:76" ht="5.0999999999999996" customHeight="1" thickTop="1">
      <c r="A7" s="8"/>
      <c r="B7" s="25"/>
      <c r="C7" s="25"/>
      <c r="D7" s="25"/>
      <c r="E7" s="25"/>
      <c r="F7" s="25"/>
      <c r="G7" s="25"/>
      <c r="H7" s="8"/>
      <c r="I7" s="8"/>
      <c r="J7" s="8"/>
      <c r="K7" s="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84"/>
      <c r="BF7" s="84"/>
    </row>
    <row r="8" spans="1:76" ht="15" customHeight="1">
      <c r="A8" s="8"/>
      <c r="B8" s="339" t="s">
        <v>1239</v>
      </c>
      <c r="C8" s="173"/>
      <c r="D8" s="173"/>
      <c r="E8" s="173"/>
      <c r="F8" s="173"/>
      <c r="G8" s="174"/>
      <c r="H8" s="174"/>
      <c r="I8" s="8"/>
      <c r="J8" s="8"/>
      <c r="K8" s="8"/>
      <c r="L8" s="275" t="str">
        <f>IF('1. General Information'!Q55&gt;0,"You have indicated that there is/are (a) Portfolio manager(s). Please provide the following information","")</f>
        <v/>
      </c>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5"/>
      <c r="BF8" s="84"/>
      <c r="BV8" s="24"/>
    </row>
    <row r="9" spans="1:76" ht="5.0999999999999996" customHeight="1">
      <c r="A9" s="8"/>
      <c r="B9" s="175"/>
      <c r="C9" s="176"/>
      <c r="D9" s="176"/>
      <c r="E9" s="176"/>
      <c r="F9" s="176"/>
      <c r="G9" s="176"/>
      <c r="H9" s="176"/>
      <c r="I9" s="179"/>
      <c r="J9" s="179"/>
      <c r="K9" s="179"/>
      <c r="L9" s="179"/>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6"/>
      <c r="AZ9" s="176"/>
      <c r="BA9" s="176"/>
      <c r="BB9" s="176"/>
      <c r="BC9" s="176"/>
      <c r="BD9" s="176"/>
      <c r="BE9" s="163"/>
      <c r="BF9" s="84"/>
      <c r="BV9" s="24"/>
    </row>
    <row r="10" spans="1:76" ht="15" customHeight="1">
      <c r="A10" s="8"/>
      <c r="B10" s="131"/>
      <c r="C10" s="132"/>
      <c r="D10" s="607" t="s">
        <v>1434</v>
      </c>
      <c r="E10" s="607"/>
      <c r="F10" s="607"/>
      <c r="G10" s="607"/>
      <c r="H10" s="607"/>
      <c r="I10" s="607"/>
      <c r="J10" s="607"/>
      <c r="K10" s="607" t="s">
        <v>12</v>
      </c>
      <c r="L10" s="607"/>
      <c r="M10" s="607"/>
      <c r="N10" s="607"/>
      <c r="O10" s="607"/>
      <c r="P10" s="607"/>
      <c r="Q10" s="609" t="s">
        <v>1018</v>
      </c>
      <c r="R10" s="610"/>
      <c r="S10" s="610"/>
      <c r="T10" s="602" t="s">
        <v>396</v>
      </c>
      <c r="U10" s="602"/>
      <c r="V10" s="602"/>
      <c r="W10" s="602"/>
      <c r="X10" s="602"/>
      <c r="Y10" s="602"/>
      <c r="Z10" s="602"/>
      <c r="AA10" s="603"/>
      <c r="AB10" s="607" t="s">
        <v>969</v>
      </c>
      <c r="AC10" s="607"/>
      <c r="AD10" s="607"/>
      <c r="AE10" s="607"/>
      <c r="AF10" s="607"/>
      <c r="AG10" s="607"/>
      <c r="AH10" s="607"/>
      <c r="AI10" s="607"/>
      <c r="AJ10" s="607" t="s">
        <v>190</v>
      </c>
      <c r="AK10" s="607"/>
      <c r="AL10" s="607"/>
      <c r="AM10" s="607"/>
      <c r="AN10" s="607"/>
      <c r="AO10" s="607"/>
      <c r="AP10" s="607" t="s">
        <v>634</v>
      </c>
      <c r="AQ10" s="607"/>
      <c r="AR10" s="607"/>
      <c r="AS10" s="601" t="s">
        <v>1271</v>
      </c>
      <c r="AT10" s="602"/>
      <c r="AU10" s="602"/>
      <c r="AV10" s="602"/>
      <c r="AW10" s="602"/>
      <c r="AX10" s="602"/>
      <c r="AY10" s="602"/>
      <c r="AZ10" s="602"/>
      <c r="BA10" s="602"/>
      <c r="BB10" s="602"/>
      <c r="BC10" s="602"/>
      <c r="BD10" s="603"/>
      <c r="BE10" s="137"/>
      <c r="BF10" s="84"/>
      <c r="BV10" s="24"/>
      <c r="BW10" s="24"/>
    </row>
    <row r="11" spans="1:76" ht="34.5" customHeight="1">
      <c r="A11" s="8"/>
      <c r="B11" s="131"/>
      <c r="C11" s="132"/>
      <c r="D11" s="608"/>
      <c r="E11" s="608"/>
      <c r="F11" s="608"/>
      <c r="G11" s="608"/>
      <c r="H11" s="608"/>
      <c r="I11" s="608"/>
      <c r="J11" s="608"/>
      <c r="K11" s="608"/>
      <c r="L11" s="608"/>
      <c r="M11" s="608"/>
      <c r="N11" s="608"/>
      <c r="O11" s="608"/>
      <c r="P11" s="608"/>
      <c r="Q11" s="611"/>
      <c r="R11" s="612"/>
      <c r="S11" s="612"/>
      <c r="T11" s="605"/>
      <c r="U11" s="605"/>
      <c r="V11" s="605"/>
      <c r="W11" s="605"/>
      <c r="X11" s="605"/>
      <c r="Y11" s="605"/>
      <c r="Z11" s="605"/>
      <c r="AA11" s="606"/>
      <c r="AB11" s="608"/>
      <c r="AC11" s="608"/>
      <c r="AD11" s="608"/>
      <c r="AE11" s="608"/>
      <c r="AF11" s="608"/>
      <c r="AG11" s="608"/>
      <c r="AH11" s="608"/>
      <c r="AI11" s="608"/>
      <c r="AJ11" s="608"/>
      <c r="AK11" s="608"/>
      <c r="AL11" s="608"/>
      <c r="AM11" s="608"/>
      <c r="AN11" s="608"/>
      <c r="AO11" s="608"/>
      <c r="AP11" s="608"/>
      <c r="AQ11" s="608"/>
      <c r="AR11" s="608"/>
      <c r="AS11" s="604"/>
      <c r="AT11" s="605"/>
      <c r="AU11" s="605"/>
      <c r="AV11" s="605"/>
      <c r="AW11" s="605"/>
      <c r="AX11" s="605"/>
      <c r="AY11" s="605"/>
      <c r="AZ11" s="605"/>
      <c r="BA11" s="605"/>
      <c r="BB11" s="605"/>
      <c r="BC11" s="605"/>
      <c r="BD11" s="606"/>
      <c r="BE11" s="137"/>
      <c r="BF11" s="84"/>
      <c r="BV11" s="24"/>
      <c r="BW11" s="26"/>
      <c r="BX11" s="26"/>
    </row>
    <row r="12" spans="1:76">
      <c r="A12" s="8"/>
      <c r="B12" s="131"/>
      <c r="C12" s="363">
        <v>1</v>
      </c>
      <c r="D12" s="616"/>
      <c r="E12" s="616"/>
      <c r="F12" s="616"/>
      <c r="G12" s="616"/>
      <c r="H12" s="616"/>
      <c r="I12" s="616"/>
      <c r="J12" s="616"/>
      <c r="K12" s="600"/>
      <c r="L12" s="600"/>
      <c r="M12" s="600"/>
      <c r="N12" s="600"/>
      <c r="O12" s="600"/>
      <c r="P12" s="600"/>
      <c r="Q12" s="617"/>
      <c r="R12" s="618"/>
      <c r="S12" s="619"/>
      <c r="T12" s="597"/>
      <c r="U12" s="598"/>
      <c r="V12" s="598"/>
      <c r="W12" s="598"/>
      <c r="X12" s="598"/>
      <c r="Y12" s="598"/>
      <c r="Z12" s="598"/>
      <c r="AA12" s="599"/>
      <c r="AB12" s="600"/>
      <c r="AC12" s="600"/>
      <c r="AD12" s="600"/>
      <c r="AE12" s="600"/>
      <c r="AF12" s="600"/>
      <c r="AG12" s="600"/>
      <c r="AH12" s="600"/>
      <c r="AI12" s="600"/>
      <c r="AJ12" s="620"/>
      <c r="AK12" s="620"/>
      <c r="AL12" s="620"/>
      <c r="AM12" s="620"/>
      <c r="AN12" s="620"/>
      <c r="AO12" s="620"/>
      <c r="AP12" s="600"/>
      <c r="AQ12" s="600"/>
      <c r="AR12" s="600"/>
      <c r="AS12" s="597"/>
      <c r="AT12" s="598"/>
      <c r="AU12" s="598"/>
      <c r="AV12" s="598"/>
      <c r="AW12" s="598"/>
      <c r="AX12" s="598"/>
      <c r="AY12" s="598"/>
      <c r="AZ12" s="598"/>
      <c r="BA12" s="598"/>
      <c r="BB12" s="598"/>
      <c r="BC12" s="598"/>
      <c r="BD12" s="599"/>
      <c r="BE12" s="137"/>
      <c r="BF12" s="84"/>
      <c r="BV12" s="24"/>
    </row>
    <row r="13" spans="1:76">
      <c r="A13" s="8"/>
      <c r="B13" s="131"/>
      <c r="C13" s="363">
        <v>2</v>
      </c>
      <c r="D13" s="600"/>
      <c r="E13" s="600"/>
      <c r="F13" s="600"/>
      <c r="G13" s="600"/>
      <c r="H13" s="600"/>
      <c r="I13" s="600"/>
      <c r="J13" s="600"/>
      <c r="K13" s="600"/>
      <c r="L13" s="600"/>
      <c r="M13" s="600"/>
      <c r="N13" s="600"/>
      <c r="O13" s="600"/>
      <c r="P13" s="600"/>
      <c r="Q13" s="617"/>
      <c r="R13" s="618"/>
      <c r="S13" s="619"/>
      <c r="T13" s="598"/>
      <c r="U13" s="598"/>
      <c r="V13" s="598"/>
      <c r="W13" s="598"/>
      <c r="X13" s="598"/>
      <c r="Y13" s="598"/>
      <c r="Z13" s="598"/>
      <c r="AA13" s="599"/>
      <c r="AB13" s="600"/>
      <c r="AC13" s="600"/>
      <c r="AD13" s="600"/>
      <c r="AE13" s="600"/>
      <c r="AF13" s="600"/>
      <c r="AG13" s="600"/>
      <c r="AH13" s="600"/>
      <c r="AI13" s="600"/>
      <c r="AJ13" s="600"/>
      <c r="AK13" s="600"/>
      <c r="AL13" s="600"/>
      <c r="AM13" s="600"/>
      <c r="AN13" s="600"/>
      <c r="AO13" s="600"/>
      <c r="AP13" s="600"/>
      <c r="AQ13" s="600"/>
      <c r="AR13" s="600"/>
      <c r="AS13" s="597"/>
      <c r="AT13" s="598"/>
      <c r="AU13" s="598"/>
      <c r="AV13" s="598"/>
      <c r="AW13" s="598"/>
      <c r="AX13" s="598"/>
      <c r="AY13" s="598"/>
      <c r="AZ13" s="598"/>
      <c r="BA13" s="598"/>
      <c r="BB13" s="598"/>
      <c r="BC13" s="598"/>
      <c r="BD13" s="599"/>
      <c r="BE13" s="137"/>
      <c r="BF13" s="84"/>
      <c r="BV13" s="24"/>
    </row>
    <row r="14" spans="1:76" ht="15" customHeight="1">
      <c r="A14" s="8"/>
      <c r="B14" s="131"/>
      <c r="C14" s="363">
        <v>3</v>
      </c>
      <c r="D14" s="616"/>
      <c r="E14" s="616"/>
      <c r="F14" s="616"/>
      <c r="G14" s="616"/>
      <c r="H14" s="616"/>
      <c r="I14" s="616"/>
      <c r="J14" s="616"/>
      <c r="K14" s="600"/>
      <c r="L14" s="600"/>
      <c r="M14" s="600"/>
      <c r="N14" s="600"/>
      <c r="O14" s="600"/>
      <c r="P14" s="600"/>
      <c r="Q14" s="617"/>
      <c r="R14" s="618"/>
      <c r="S14" s="619"/>
      <c r="T14" s="598"/>
      <c r="U14" s="598"/>
      <c r="V14" s="598"/>
      <c r="W14" s="598"/>
      <c r="X14" s="598"/>
      <c r="Y14" s="598"/>
      <c r="Z14" s="598"/>
      <c r="AA14" s="599"/>
      <c r="AB14" s="600"/>
      <c r="AC14" s="600"/>
      <c r="AD14" s="600"/>
      <c r="AE14" s="600"/>
      <c r="AF14" s="600"/>
      <c r="AG14" s="600"/>
      <c r="AH14" s="600"/>
      <c r="AI14" s="600"/>
      <c r="AJ14" s="600"/>
      <c r="AK14" s="600"/>
      <c r="AL14" s="600"/>
      <c r="AM14" s="600"/>
      <c r="AN14" s="600"/>
      <c r="AO14" s="600"/>
      <c r="AP14" s="600"/>
      <c r="AQ14" s="600"/>
      <c r="AR14" s="600"/>
      <c r="AS14" s="597"/>
      <c r="AT14" s="598"/>
      <c r="AU14" s="598"/>
      <c r="AV14" s="598"/>
      <c r="AW14" s="598"/>
      <c r="AX14" s="598"/>
      <c r="AY14" s="598"/>
      <c r="AZ14" s="598"/>
      <c r="BA14" s="598"/>
      <c r="BB14" s="598"/>
      <c r="BC14" s="598"/>
      <c r="BD14" s="599"/>
      <c r="BE14" s="137"/>
      <c r="BF14" s="84"/>
    </row>
    <row r="15" spans="1:76" ht="15" customHeight="1">
      <c r="A15" s="8"/>
      <c r="B15" s="131"/>
      <c r="C15" s="363">
        <v>4</v>
      </c>
      <c r="D15" s="600"/>
      <c r="E15" s="600"/>
      <c r="F15" s="600"/>
      <c r="G15" s="600"/>
      <c r="H15" s="600"/>
      <c r="I15" s="600"/>
      <c r="J15" s="600"/>
      <c r="K15" s="600"/>
      <c r="L15" s="600"/>
      <c r="M15" s="600"/>
      <c r="N15" s="600"/>
      <c r="O15" s="600"/>
      <c r="P15" s="600"/>
      <c r="Q15" s="617"/>
      <c r="R15" s="618"/>
      <c r="S15" s="619"/>
      <c r="T15" s="598"/>
      <c r="U15" s="598"/>
      <c r="V15" s="598"/>
      <c r="W15" s="598"/>
      <c r="X15" s="598"/>
      <c r="Y15" s="598"/>
      <c r="Z15" s="598"/>
      <c r="AA15" s="599"/>
      <c r="AB15" s="600"/>
      <c r="AC15" s="600"/>
      <c r="AD15" s="600"/>
      <c r="AE15" s="600"/>
      <c r="AF15" s="600"/>
      <c r="AG15" s="600"/>
      <c r="AH15" s="600"/>
      <c r="AI15" s="600"/>
      <c r="AJ15" s="600"/>
      <c r="AK15" s="600"/>
      <c r="AL15" s="600"/>
      <c r="AM15" s="600"/>
      <c r="AN15" s="600"/>
      <c r="AO15" s="600"/>
      <c r="AP15" s="600"/>
      <c r="AQ15" s="600"/>
      <c r="AR15" s="600"/>
      <c r="AS15" s="597"/>
      <c r="AT15" s="598"/>
      <c r="AU15" s="598"/>
      <c r="AV15" s="598"/>
      <c r="AW15" s="598"/>
      <c r="AX15" s="598"/>
      <c r="AY15" s="598"/>
      <c r="AZ15" s="598"/>
      <c r="BA15" s="598"/>
      <c r="BB15" s="598"/>
      <c r="BC15" s="598"/>
      <c r="BD15" s="599"/>
      <c r="BE15" s="137"/>
      <c r="BF15" s="84"/>
    </row>
    <row r="16" spans="1:76" ht="15" customHeight="1">
      <c r="A16" s="8"/>
      <c r="B16" s="131"/>
      <c r="C16" s="363">
        <v>5</v>
      </c>
      <c r="D16" s="616"/>
      <c r="E16" s="616"/>
      <c r="F16" s="616"/>
      <c r="G16" s="616"/>
      <c r="H16" s="616"/>
      <c r="I16" s="616"/>
      <c r="J16" s="616"/>
      <c r="K16" s="600"/>
      <c r="L16" s="600"/>
      <c r="M16" s="600"/>
      <c r="N16" s="600"/>
      <c r="O16" s="600"/>
      <c r="P16" s="600"/>
      <c r="Q16" s="617"/>
      <c r="R16" s="618"/>
      <c r="S16" s="619"/>
      <c r="T16" s="598"/>
      <c r="U16" s="598"/>
      <c r="V16" s="598"/>
      <c r="W16" s="598"/>
      <c r="X16" s="598"/>
      <c r="Y16" s="598"/>
      <c r="Z16" s="598"/>
      <c r="AA16" s="599"/>
      <c r="AB16" s="600"/>
      <c r="AC16" s="600"/>
      <c r="AD16" s="600"/>
      <c r="AE16" s="600"/>
      <c r="AF16" s="600"/>
      <c r="AG16" s="600"/>
      <c r="AH16" s="600"/>
      <c r="AI16" s="600"/>
      <c r="AJ16" s="600"/>
      <c r="AK16" s="600"/>
      <c r="AL16" s="600"/>
      <c r="AM16" s="600"/>
      <c r="AN16" s="600"/>
      <c r="AO16" s="600"/>
      <c r="AP16" s="600"/>
      <c r="AQ16" s="600"/>
      <c r="AR16" s="600"/>
      <c r="AS16" s="597"/>
      <c r="AT16" s="598"/>
      <c r="AU16" s="598"/>
      <c r="AV16" s="598"/>
      <c r="AW16" s="598"/>
      <c r="AX16" s="598"/>
      <c r="AY16" s="598"/>
      <c r="AZ16" s="598"/>
      <c r="BA16" s="598"/>
      <c r="BB16" s="598"/>
      <c r="BC16" s="598"/>
      <c r="BD16" s="599"/>
      <c r="BE16" s="137"/>
      <c r="BF16" s="84"/>
    </row>
    <row r="17" spans="1:58" ht="5.0999999999999996" customHeight="1">
      <c r="A17" s="8"/>
      <c r="B17" s="177"/>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64"/>
      <c r="BF17" s="84"/>
    </row>
    <row r="18" spans="1:58" ht="5.0999999999999996" customHeight="1">
      <c r="A18" s="8"/>
      <c r="B18" s="27"/>
      <c r="C18" s="27"/>
      <c r="D18" s="27"/>
      <c r="E18" s="27"/>
      <c r="F18" s="27"/>
      <c r="G18" s="27"/>
      <c r="H18" s="27"/>
      <c r="I18" s="27"/>
      <c r="J18" s="8"/>
      <c r="K18" s="8"/>
      <c r="L18" s="8"/>
      <c r="M18" s="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84"/>
      <c r="BF18" s="84"/>
    </row>
    <row r="19" spans="1:58" ht="15" customHeight="1">
      <c r="A19" s="8"/>
      <c r="B19" s="339" t="s">
        <v>1234</v>
      </c>
      <c r="C19" s="173"/>
      <c r="D19" s="173"/>
      <c r="E19" s="173"/>
      <c r="F19" s="173"/>
      <c r="G19" s="173"/>
      <c r="H19" s="173"/>
      <c r="I19" s="174"/>
      <c r="J19" s="28"/>
      <c r="K19" s="28"/>
      <c r="L19" s="275" t="str">
        <f>IF('1. General Information'!AF55=1,"You have indicated that there is/are (a) Investment Advisor(s). Please provide the following information","")</f>
        <v/>
      </c>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84"/>
      <c r="BF19" s="84"/>
    </row>
    <row r="20" spans="1:58" ht="5.0999999999999996" customHeight="1">
      <c r="A20" s="8"/>
      <c r="B20" s="180"/>
      <c r="C20" s="181"/>
      <c r="D20" s="181"/>
      <c r="E20" s="181"/>
      <c r="F20" s="181"/>
      <c r="G20" s="181"/>
      <c r="H20" s="181"/>
      <c r="I20" s="181"/>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3"/>
      <c r="AY20" s="111"/>
      <c r="AZ20" s="111"/>
      <c r="BA20" s="111"/>
      <c r="BB20" s="111"/>
      <c r="BC20" s="111"/>
      <c r="BD20" s="111"/>
      <c r="BE20" s="8"/>
      <c r="BF20" s="84"/>
    </row>
    <row r="21" spans="1:58" ht="15" customHeight="1">
      <c r="A21" s="8"/>
      <c r="B21" s="131"/>
      <c r="C21" s="132"/>
      <c r="D21" s="607" t="s">
        <v>12</v>
      </c>
      <c r="E21" s="607"/>
      <c r="F21" s="607"/>
      <c r="G21" s="607"/>
      <c r="H21" s="607"/>
      <c r="I21" s="607"/>
      <c r="J21" s="609" t="s">
        <v>1018</v>
      </c>
      <c r="K21" s="610"/>
      <c r="L21" s="610"/>
      <c r="M21" s="607" t="s">
        <v>396</v>
      </c>
      <c r="N21" s="607"/>
      <c r="O21" s="607"/>
      <c r="P21" s="607"/>
      <c r="Q21" s="607"/>
      <c r="R21" s="607"/>
      <c r="S21" s="607"/>
      <c r="T21" s="607"/>
      <c r="U21" s="607" t="s">
        <v>969</v>
      </c>
      <c r="V21" s="607"/>
      <c r="W21" s="607"/>
      <c r="X21" s="607"/>
      <c r="Y21" s="607"/>
      <c r="Z21" s="607"/>
      <c r="AA21" s="607"/>
      <c r="AB21" s="607"/>
      <c r="AC21" s="607" t="s">
        <v>190</v>
      </c>
      <c r="AD21" s="607"/>
      <c r="AE21" s="607"/>
      <c r="AF21" s="607"/>
      <c r="AG21" s="607"/>
      <c r="AH21" s="607"/>
      <c r="AI21" s="607" t="s">
        <v>634</v>
      </c>
      <c r="AJ21" s="607"/>
      <c r="AK21" s="607"/>
      <c r="AL21" s="601" t="s">
        <v>1271</v>
      </c>
      <c r="AM21" s="602"/>
      <c r="AN21" s="602"/>
      <c r="AO21" s="602"/>
      <c r="AP21" s="602"/>
      <c r="AQ21" s="602"/>
      <c r="AR21" s="602"/>
      <c r="AS21" s="602"/>
      <c r="AT21" s="602"/>
      <c r="AU21" s="602"/>
      <c r="AV21" s="602"/>
      <c r="AW21" s="603"/>
      <c r="AX21" s="137"/>
      <c r="AY21" s="8"/>
      <c r="AZ21" s="8"/>
      <c r="BA21" s="8"/>
      <c r="BB21" s="8"/>
      <c r="BC21" s="8"/>
      <c r="BD21" s="8"/>
      <c r="BE21" s="8"/>
      <c r="BF21" s="84"/>
    </row>
    <row r="22" spans="1:58" ht="15" customHeight="1">
      <c r="A22" s="8"/>
      <c r="B22" s="131"/>
      <c r="C22" s="132"/>
      <c r="D22" s="608"/>
      <c r="E22" s="608"/>
      <c r="F22" s="608"/>
      <c r="G22" s="608"/>
      <c r="H22" s="608"/>
      <c r="I22" s="608"/>
      <c r="J22" s="611"/>
      <c r="K22" s="612"/>
      <c r="L22" s="612"/>
      <c r="M22" s="608"/>
      <c r="N22" s="608"/>
      <c r="O22" s="608"/>
      <c r="P22" s="608"/>
      <c r="Q22" s="608"/>
      <c r="R22" s="608"/>
      <c r="S22" s="608"/>
      <c r="T22" s="608"/>
      <c r="U22" s="608"/>
      <c r="V22" s="608"/>
      <c r="W22" s="608"/>
      <c r="X22" s="608"/>
      <c r="Y22" s="608"/>
      <c r="Z22" s="608"/>
      <c r="AA22" s="608"/>
      <c r="AB22" s="608"/>
      <c r="AC22" s="608"/>
      <c r="AD22" s="608"/>
      <c r="AE22" s="608"/>
      <c r="AF22" s="608"/>
      <c r="AG22" s="608"/>
      <c r="AH22" s="608"/>
      <c r="AI22" s="608"/>
      <c r="AJ22" s="608"/>
      <c r="AK22" s="608"/>
      <c r="AL22" s="604"/>
      <c r="AM22" s="605"/>
      <c r="AN22" s="605"/>
      <c r="AO22" s="605"/>
      <c r="AP22" s="605"/>
      <c r="AQ22" s="605"/>
      <c r="AR22" s="605"/>
      <c r="AS22" s="605"/>
      <c r="AT22" s="605"/>
      <c r="AU22" s="605"/>
      <c r="AV22" s="605"/>
      <c r="AW22" s="606"/>
      <c r="AX22" s="137"/>
      <c r="AY22" s="8"/>
      <c r="AZ22" s="8"/>
      <c r="BA22" s="8"/>
      <c r="BB22" s="8"/>
      <c r="BC22" s="8"/>
      <c r="BD22" s="8"/>
      <c r="BE22" s="8"/>
      <c r="BF22" s="84"/>
    </row>
    <row r="23" spans="1:58" ht="15" customHeight="1">
      <c r="A23" s="8"/>
      <c r="B23" s="131"/>
      <c r="C23" s="363">
        <v>1</v>
      </c>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c r="AG23" s="600"/>
      <c r="AH23" s="600"/>
      <c r="AI23" s="600"/>
      <c r="AJ23" s="600"/>
      <c r="AK23" s="600"/>
      <c r="AL23" s="597"/>
      <c r="AM23" s="598"/>
      <c r="AN23" s="598"/>
      <c r="AO23" s="598"/>
      <c r="AP23" s="598"/>
      <c r="AQ23" s="598"/>
      <c r="AR23" s="598"/>
      <c r="AS23" s="598"/>
      <c r="AT23" s="598"/>
      <c r="AU23" s="598"/>
      <c r="AV23" s="598"/>
      <c r="AW23" s="599"/>
      <c r="AX23" s="137"/>
      <c r="AY23" s="8"/>
      <c r="AZ23" s="8"/>
      <c r="BA23" s="8"/>
      <c r="BB23" s="8"/>
      <c r="BC23" s="8"/>
      <c r="BD23" s="8"/>
      <c r="BE23" s="8"/>
      <c r="BF23" s="84"/>
    </row>
    <row r="24" spans="1:58" ht="15" customHeight="1">
      <c r="A24" s="8"/>
      <c r="B24" s="131"/>
      <c r="C24" s="363">
        <v>2</v>
      </c>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597"/>
      <c r="AM24" s="598"/>
      <c r="AN24" s="598"/>
      <c r="AO24" s="598"/>
      <c r="AP24" s="598"/>
      <c r="AQ24" s="598"/>
      <c r="AR24" s="598"/>
      <c r="AS24" s="598"/>
      <c r="AT24" s="598"/>
      <c r="AU24" s="598"/>
      <c r="AV24" s="598"/>
      <c r="AW24" s="599"/>
      <c r="AX24" s="137"/>
      <c r="AY24" s="8"/>
      <c r="AZ24" s="8"/>
      <c r="BA24" s="8"/>
      <c r="BB24" s="8"/>
      <c r="BC24" s="8"/>
      <c r="BD24" s="8"/>
      <c r="BE24" s="8"/>
      <c r="BF24" s="84"/>
    </row>
    <row r="25" spans="1:58" ht="15" customHeight="1">
      <c r="A25" s="8"/>
      <c r="B25" s="131"/>
      <c r="C25" s="363">
        <v>3</v>
      </c>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L25" s="597"/>
      <c r="AM25" s="598"/>
      <c r="AN25" s="598"/>
      <c r="AO25" s="598"/>
      <c r="AP25" s="598"/>
      <c r="AQ25" s="598"/>
      <c r="AR25" s="598"/>
      <c r="AS25" s="598"/>
      <c r="AT25" s="598"/>
      <c r="AU25" s="598"/>
      <c r="AV25" s="598"/>
      <c r="AW25" s="599"/>
      <c r="AX25" s="137"/>
      <c r="AY25" s="8"/>
      <c r="AZ25" s="8"/>
      <c r="BA25" s="8"/>
      <c r="BB25" s="8"/>
      <c r="BC25" s="8"/>
      <c r="BD25" s="8"/>
      <c r="BE25" s="8"/>
      <c r="BF25" s="84"/>
    </row>
    <row r="26" spans="1:58" ht="15" customHeight="1">
      <c r="A26" s="8"/>
      <c r="B26" s="131"/>
      <c r="C26" s="363">
        <v>4</v>
      </c>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597"/>
      <c r="AM26" s="598"/>
      <c r="AN26" s="598"/>
      <c r="AO26" s="598"/>
      <c r="AP26" s="598"/>
      <c r="AQ26" s="598"/>
      <c r="AR26" s="598"/>
      <c r="AS26" s="598"/>
      <c r="AT26" s="598"/>
      <c r="AU26" s="598"/>
      <c r="AV26" s="598"/>
      <c r="AW26" s="599"/>
      <c r="AX26" s="137"/>
      <c r="AY26" s="8"/>
      <c r="AZ26" s="8"/>
      <c r="BA26" s="8"/>
      <c r="BB26" s="8"/>
      <c r="BC26" s="8"/>
      <c r="BD26" s="8"/>
      <c r="BE26" s="8"/>
      <c r="BF26" s="84"/>
    </row>
    <row r="27" spans="1:58" ht="15" customHeight="1">
      <c r="A27" s="8"/>
      <c r="B27" s="131"/>
      <c r="C27" s="363">
        <v>5</v>
      </c>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597"/>
      <c r="AM27" s="598"/>
      <c r="AN27" s="598"/>
      <c r="AO27" s="598"/>
      <c r="AP27" s="598"/>
      <c r="AQ27" s="598"/>
      <c r="AR27" s="598"/>
      <c r="AS27" s="598"/>
      <c r="AT27" s="598"/>
      <c r="AU27" s="598"/>
      <c r="AV27" s="598"/>
      <c r="AW27" s="599"/>
      <c r="AX27" s="137"/>
      <c r="AY27" s="8"/>
      <c r="AZ27" s="8"/>
      <c r="BA27" s="8"/>
      <c r="BB27" s="8"/>
      <c r="BC27" s="8"/>
      <c r="BD27" s="8"/>
      <c r="BE27" s="8"/>
      <c r="BF27" s="84"/>
    </row>
    <row r="28" spans="1:58" ht="5.0999999999999996" customHeight="1">
      <c r="A28" s="8"/>
      <c r="B28" s="177"/>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84"/>
      <c r="AY28" s="28"/>
      <c r="AZ28" s="28"/>
      <c r="BA28" s="28"/>
      <c r="BB28" s="28"/>
      <c r="BC28" s="28"/>
      <c r="BD28" s="8"/>
      <c r="BE28" s="8"/>
      <c r="BF28" s="84"/>
    </row>
    <row r="29" spans="1:58" ht="5.0999999999999996" customHeight="1">
      <c r="A29" s="8"/>
      <c r="B29" s="8"/>
      <c r="C29" s="8"/>
      <c r="D29" s="8"/>
      <c r="E29" s="8"/>
      <c r="F29" s="8"/>
      <c r="G29" s="8"/>
      <c r="H29" s="8"/>
      <c r="I29" s="8"/>
      <c r="J29" s="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84"/>
    </row>
    <row r="30" spans="1:58" ht="7.15" customHeight="1"/>
    <row r="64" ht="42.75" customHeight="1"/>
  </sheetData>
  <sheetProtection algorithmName="SHA-512" hashValue="TLl1lLlgYSqP2lYkaJHYfNmImtMITv09F1HeTE2Tv17ZecENsY1HxU9e1a3iux2EwxkhoposEjKlcAUasH7B1w==" saltValue="tFrcifkD4PQDkODiOfpQ3A==" spinCount="100000" sheet="1" formatColumns="0" formatRows="0" selectLockedCells="1"/>
  <mergeCells count="92">
    <mergeCell ref="J27:L27"/>
    <mergeCell ref="M27:T27"/>
    <mergeCell ref="U27:AB27"/>
    <mergeCell ref="D13:J13"/>
    <mergeCell ref="K13:P13"/>
    <mergeCell ref="Q13:S13"/>
    <mergeCell ref="T13:AA13"/>
    <mergeCell ref="AB13:AI13"/>
    <mergeCell ref="D21:I22"/>
    <mergeCell ref="J21:L22"/>
    <mergeCell ref="M21:T22"/>
    <mergeCell ref="U21:AB22"/>
    <mergeCell ref="AC21:AH22"/>
    <mergeCell ref="AI21:AK22"/>
    <mergeCell ref="AJ16:AO16"/>
    <mergeCell ref="AJ13:AO13"/>
    <mergeCell ref="AS13:BD13"/>
    <mergeCell ref="AS14:BD14"/>
    <mergeCell ref="D16:J16"/>
    <mergeCell ref="K16:P16"/>
    <mergeCell ref="Q16:S16"/>
    <mergeCell ref="T16:AA16"/>
    <mergeCell ref="AS15:BD15"/>
    <mergeCell ref="AS16:BD16"/>
    <mergeCell ref="D14:J14"/>
    <mergeCell ref="K14:P14"/>
    <mergeCell ref="Q14:S14"/>
    <mergeCell ref="T14:AA14"/>
    <mergeCell ref="AB14:AI14"/>
    <mergeCell ref="AJ14:AO14"/>
    <mergeCell ref="AP14:AR14"/>
    <mergeCell ref="AB16:AI16"/>
    <mergeCell ref="AP16:AR16"/>
    <mergeCell ref="D15:J15"/>
    <mergeCell ref="K15:P15"/>
    <mergeCell ref="Q15:S15"/>
    <mergeCell ref="T15:AA15"/>
    <mergeCell ref="AB15:AI15"/>
    <mergeCell ref="AJ15:AO15"/>
    <mergeCell ref="AP15:AR15"/>
    <mergeCell ref="AP13:AR13"/>
    <mergeCell ref="D12:J12"/>
    <mergeCell ref="K12:P12"/>
    <mergeCell ref="Q12:S12"/>
    <mergeCell ref="AB12:AI12"/>
    <mergeCell ref="AJ12:AO12"/>
    <mergeCell ref="AP12:AR12"/>
    <mergeCell ref="T12:AA12"/>
    <mergeCell ref="AS12:BD12"/>
    <mergeCell ref="AS10:BD11"/>
    <mergeCell ref="B6:E6"/>
    <mergeCell ref="D10:J11"/>
    <mergeCell ref="K10:P11"/>
    <mergeCell ref="Q10:S11"/>
    <mergeCell ref="T10:AA11"/>
    <mergeCell ref="AB10:AI11"/>
    <mergeCell ref="AJ10:AO11"/>
    <mergeCell ref="AP10:AR11"/>
    <mergeCell ref="BB6:BD6"/>
    <mergeCell ref="AI24:AK24"/>
    <mergeCell ref="D23:I23"/>
    <mergeCell ref="J23:L23"/>
    <mergeCell ref="M23:T23"/>
    <mergeCell ref="U23:AB23"/>
    <mergeCell ref="AC23:AH23"/>
    <mergeCell ref="AI23:AK23"/>
    <mergeCell ref="D24:I24"/>
    <mergeCell ref="J24:L24"/>
    <mergeCell ref="M24:T24"/>
    <mergeCell ref="U24:AB24"/>
    <mergeCell ref="AC24:AH24"/>
    <mergeCell ref="AL21:AW22"/>
    <mergeCell ref="AL23:AW23"/>
    <mergeCell ref="AL24:AW24"/>
    <mergeCell ref="AL25:AW25"/>
    <mergeCell ref="AL26:AW26"/>
    <mergeCell ref="AL27:AW27"/>
    <mergeCell ref="AI26:AK26"/>
    <mergeCell ref="D25:I25"/>
    <mergeCell ref="J25:L25"/>
    <mergeCell ref="M25:T25"/>
    <mergeCell ref="U25:AB25"/>
    <mergeCell ref="AC25:AH25"/>
    <mergeCell ref="AC27:AH27"/>
    <mergeCell ref="AI27:AK27"/>
    <mergeCell ref="AI25:AK25"/>
    <mergeCell ref="D26:I26"/>
    <mergeCell ref="J26:L26"/>
    <mergeCell ref="M26:T26"/>
    <mergeCell ref="U26:AB26"/>
    <mergeCell ref="AC26:AH26"/>
    <mergeCell ref="D27:I27"/>
  </mergeCells>
  <dataValidations count="1">
    <dataValidation allowBlank="1" showInputMessage="1" showErrorMessage="1" sqref="U23:U27 AB12:AB16 M23:M27" xr:uid="{1B2A0870-B572-46FD-A3DD-D9AA331687B0}"/>
  </dataValidations>
  <hyperlinks>
    <hyperlink ref="BB6:BD6" location="'1.2 Targeted Investors'!A1" display="Next &gt;&gt;" xr:uid="{00000000-0004-0000-0100-000000000000}"/>
    <hyperlink ref="B6:E6" location="'1. General Information'!A1" display="&lt;&lt; Previous" xr:uid="{00000000-0004-0000-0100-000001000000}"/>
  </hyperlinks>
  <pageMargins left="0.70866141732283472" right="0.70866141732283472" top="0.74803149606299213" bottom="0.74803149606299213" header="0.31496062992125984" footer="0.31496062992125984"/>
  <pageSetup paperSize="9" scale="64"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8" id="{4757D5DC-C52D-40A0-993C-860609FD1EC1}">
            <xm:f>'1. General Information'!$AF$55&lt;&gt;1</xm:f>
            <x14:dxf>
              <font>
                <color theme="0"/>
              </font>
              <fill>
                <patternFill>
                  <bgColor theme="0"/>
                </patternFill>
              </fill>
              <border>
                <left style="thin">
                  <color theme="0"/>
                </left>
                <right style="thin">
                  <color theme="0"/>
                </right>
                <top style="thin">
                  <color theme="0"/>
                </top>
                <bottom style="thin">
                  <color theme="0"/>
                </bottom>
                <vertical/>
                <horizontal/>
              </border>
            </x14:dxf>
          </x14:cfRule>
          <xm:sqref>A21:BC27 A19:BD20 A28:BE28</xm:sqref>
        </x14:conditionalFormatting>
        <x14:conditionalFormatting xmlns:xm="http://schemas.microsoft.com/office/excel/2006/main">
          <x14:cfRule type="expression" priority="2" id="{E16B65EA-1EE1-4860-A7E9-802E4B76F5FF}">
            <xm:f>'1. General Information'!$Q$55&lt;&gt;1</xm:f>
            <x14:dxf>
              <font>
                <color theme="0"/>
              </font>
              <fill>
                <patternFill>
                  <bgColor theme="0"/>
                </patternFill>
              </fill>
              <border>
                <left/>
                <right style="thin">
                  <color theme="0"/>
                </right>
                <top style="thin">
                  <color theme="0"/>
                </top>
                <bottom style="thin">
                  <color theme="0"/>
                </bottom>
                <vertical/>
                <horizontal/>
              </border>
            </x14:dxf>
          </x14:cfRule>
          <xm:sqref>A8:BE17</xm:sqref>
        </x14:conditionalFormatting>
        <x14:conditionalFormatting xmlns:xm="http://schemas.microsoft.com/office/excel/2006/main">
          <x14:cfRule type="expression" priority="1" stopIfTrue="1" id="{36218D8A-68E8-495C-B051-353146CC89A1}">
            <xm:f>AND('1. General Information'!$Q$55&lt;&gt;1,'1. General Information'!$AF$55&lt;&gt;1)</xm:f>
            <x14:dxf>
              <font>
                <color rgb="FFA0A0A0"/>
              </font>
              <fill>
                <patternFill>
                  <bgColor rgb="FFA0A0A0"/>
                </patternFill>
              </fill>
              <border>
                <left/>
                <right/>
                <top/>
                <bottom/>
                <vertical/>
                <horizontal/>
              </border>
            </x14:dxf>
          </x14:cfRule>
          <xm:sqref>A10:BF29</xm:sqref>
        </x14:conditionalFormatting>
        <x14:conditionalFormatting xmlns:xm="http://schemas.microsoft.com/office/excel/2006/main">
          <x14:cfRule type="expression" priority="6" id="{1A25264E-4185-47B8-B184-B1D3A23ABF24}">
            <xm:f>'1. General Information'!$AF$55&lt;&gt;1</xm:f>
            <x14:dxf>
              <font>
                <color theme="0"/>
              </font>
              <fill>
                <patternFill>
                  <bgColor theme="0"/>
                </patternFill>
              </fill>
              <border>
                <left/>
                <right style="thin">
                  <color theme="0"/>
                </right>
                <top style="thin">
                  <color theme="0"/>
                </top>
                <bottom style="thin">
                  <color theme="0"/>
                </bottom>
                <vertical/>
                <horizontal/>
              </border>
            </x14:dxf>
          </x14:cfRule>
          <xm:sqref>J21</xm:sqref>
        </x14:conditionalFormatting>
        <x14:conditionalFormatting xmlns:xm="http://schemas.microsoft.com/office/excel/2006/main">
          <x14:cfRule type="expression" priority="5" id="{41FFD39D-5C7D-4CA4-8B8D-33BF0A6CB87F}">
            <xm:f>AND('1. General Information'!$Q$55&lt;&gt;1,'1. General Information'!$AF$55&lt;&gt;1)</xm:f>
            <x14:dxf>
              <font>
                <color theme="0"/>
              </font>
              <fill>
                <patternFill>
                  <bgColor rgb="FF115E67"/>
                </patternFill>
              </fill>
              <border>
                <left/>
                <right/>
                <top/>
                <bottom/>
                <vertical/>
                <horizontal/>
              </border>
            </x14:dxf>
          </x14:cfRule>
          <xm:sqref>O2:AR7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312F98B-EAF2-4B74-B73D-9DDCB28C16D2}">
          <x14:formula1>
            <xm:f>data!$I$3:$I$199</xm:f>
          </x14:formula1>
          <xm:sqref>AJ12:AO16 AC23:AH27</xm:sqref>
        </x14:dataValidation>
        <x14:dataValidation type="list" allowBlank="1" showInputMessage="1" showErrorMessage="1" xr:uid="{3C9AF493-5A22-41AF-BFB5-CC4B9E51EDF9}">
          <x14:formula1>
            <xm:f>data!$C$18:$C$19</xm:f>
          </x14:formula1>
          <xm:sqref>D12:J16</xm:sqref>
        </x14:dataValidation>
        <x14:dataValidation type="list" allowBlank="1" showInputMessage="1" showErrorMessage="1" xr:uid="{E6B0DF12-2C48-40E2-9995-A5F9370E712C}">
          <x14:formula1>
            <xm:f>data!$R$8:$R$9</xm:f>
          </x14:formula1>
          <xm:sqref>Q12:S16 J23:L27 AP12:AR16 AI23:AK27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rgb="FF007298"/>
    <pageSetUpPr fitToPage="1"/>
  </sheetPr>
  <dimension ref="A1:CE77"/>
  <sheetViews>
    <sheetView zoomScaleNormal="100" zoomScaleSheetLayoutView="85" workbookViewId="0">
      <selection activeCell="Y6" sqref="Y6:AB6"/>
    </sheetView>
  </sheetViews>
  <sheetFormatPr defaultColWidth="2.7109375" defaultRowHeight="15"/>
  <cols>
    <col min="1" max="2" width="1.7109375" style="61" customWidth="1"/>
    <col min="3" max="3" width="3.28515625" style="61" customWidth="1"/>
    <col min="4" max="4" width="4.28515625" style="61" hidden="1" customWidth="1"/>
    <col min="5" max="5" width="12" style="61" hidden="1" customWidth="1"/>
    <col min="6" max="6" width="4.28515625" style="61" hidden="1" customWidth="1"/>
    <col min="7" max="24" width="3.28515625" style="61" hidden="1" customWidth="1"/>
    <col min="25" max="70" width="3.28515625" style="61" customWidth="1"/>
    <col min="71" max="71" width="1.7109375" style="61" customWidth="1"/>
    <col min="72" max="79" width="2.7109375" style="61" customWidth="1"/>
    <col min="80" max="83" width="1.7109375" style="61" customWidth="1"/>
    <col min="84" max="16384" width="2.7109375" style="61"/>
  </cols>
  <sheetData>
    <row r="1" spans="1:83">
      <c r="A1" s="87"/>
      <c r="B1" s="84"/>
      <c r="C1" s="84"/>
      <c r="D1" s="84"/>
      <c r="E1" s="84"/>
      <c r="F1" s="84"/>
      <c r="G1" s="84"/>
      <c r="H1" s="84"/>
      <c r="I1" s="84"/>
      <c r="J1" s="84"/>
      <c r="K1" s="84"/>
      <c r="L1" s="84"/>
      <c r="M1" s="84"/>
      <c r="N1" s="84"/>
      <c r="O1" s="84"/>
      <c r="P1" s="84"/>
      <c r="Q1" s="84"/>
      <c r="R1" s="84"/>
      <c r="S1" s="92"/>
      <c r="T1" s="92"/>
      <c r="U1" s="92"/>
      <c r="V1" s="92"/>
      <c r="W1" s="92"/>
      <c r="X1" s="92"/>
      <c r="Y1" s="89"/>
      <c r="Z1" s="84"/>
      <c r="AA1" s="84"/>
      <c r="AB1" s="84"/>
      <c r="AC1" s="84"/>
      <c r="AD1" s="89"/>
      <c r="AE1" s="84"/>
      <c r="AF1" s="84"/>
      <c r="AG1" s="84"/>
      <c r="AH1" s="84"/>
      <c r="AI1" s="84"/>
      <c r="AJ1" s="84"/>
      <c r="AK1" s="84"/>
      <c r="AL1" s="84"/>
      <c r="AM1" s="87"/>
      <c r="AN1" s="87"/>
      <c r="AO1" s="84"/>
      <c r="AP1" s="84"/>
      <c r="AQ1" s="84"/>
      <c r="AR1" s="84"/>
      <c r="AS1" s="89"/>
      <c r="AT1" s="84"/>
      <c r="AU1" s="84"/>
      <c r="AV1" s="87"/>
      <c r="AW1" s="84"/>
      <c r="AX1" s="84"/>
      <c r="AY1" s="84"/>
      <c r="AZ1" s="87"/>
      <c r="BA1" s="84"/>
      <c r="BB1" s="84"/>
      <c r="BC1" s="84"/>
      <c r="BD1" s="89"/>
      <c r="BE1" s="84"/>
      <c r="BF1" s="84"/>
      <c r="BG1" s="84"/>
      <c r="BH1" s="84"/>
      <c r="BI1" s="84"/>
      <c r="BJ1" s="84"/>
      <c r="BK1" s="84"/>
      <c r="BL1" s="84"/>
      <c r="BM1" s="84"/>
      <c r="BN1" s="84"/>
      <c r="BO1" s="84"/>
      <c r="BP1" s="84"/>
      <c r="BQ1" s="84"/>
      <c r="BR1" s="84"/>
      <c r="BS1" s="84"/>
      <c r="BT1" s="87"/>
      <c r="BU1" s="87"/>
      <c r="BV1" s="87"/>
      <c r="BW1" s="87"/>
      <c r="BX1" s="87"/>
      <c r="BY1" s="87"/>
      <c r="BZ1" s="87"/>
      <c r="CA1" s="87"/>
      <c r="CB1" s="87"/>
      <c r="CC1" s="87"/>
      <c r="CD1" s="335"/>
      <c r="CE1" s="335"/>
    </row>
    <row r="2" spans="1:83">
      <c r="A2" s="87"/>
      <c r="B2" s="84"/>
      <c r="C2" s="84"/>
      <c r="D2" s="84"/>
      <c r="E2" s="84"/>
      <c r="F2" s="84"/>
      <c r="G2" s="84"/>
      <c r="H2" s="84"/>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84"/>
      <c r="AK2" s="84"/>
      <c r="AL2" s="84"/>
      <c r="AM2" s="87"/>
      <c r="AN2" s="87"/>
      <c r="AO2" s="84"/>
      <c r="AP2" s="84"/>
      <c r="AQ2" s="84"/>
      <c r="AR2" s="84"/>
      <c r="AS2" s="89"/>
      <c r="AT2" s="84"/>
      <c r="AU2" s="84"/>
      <c r="AV2" s="87"/>
      <c r="AW2" s="84"/>
      <c r="AX2" s="84"/>
      <c r="AY2" s="84"/>
      <c r="AZ2" s="87"/>
      <c r="BA2" s="84"/>
      <c r="BB2" s="84"/>
      <c r="BC2" s="84"/>
      <c r="BD2" s="89"/>
      <c r="BE2" s="84"/>
      <c r="BF2" s="84"/>
      <c r="BG2" s="84"/>
      <c r="BH2" s="84"/>
      <c r="BI2" s="84"/>
      <c r="BJ2" s="84"/>
      <c r="BK2" s="84"/>
      <c r="BL2" s="84"/>
      <c r="BM2" s="84"/>
      <c r="BN2" s="84"/>
      <c r="BO2" s="84"/>
      <c r="BP2" s="84"/>
      <c r="BQ2" s="84"/>
      <c r="BR2" s="84"/>
      <c r="BS2" s="84"/>
      <c r="BT2" s="87"/>
      <c r="BU2" s="87"/>
      <c r="BV2" s="87"/>
      <c r="BW2" s="87"/>
      <c r="BX2" s="87"/>
      <c r="BY2" s="87"/>
      <c r="BZ2" s="87"/>
      <c r="CA2" s="87"/>
      <c r="CB2" s="87"/>
      <c r="CC2" s="87"/>
      <c r="CD2" s="335"/>
      <c r="CE2" s="335"/>
    </row>
    <row r="3" spans="1:83" ht="36" customHeight="1">
      <c r="A3" s="87"/>
      <c r="B3" s="84"/>
      <c r="C3" s="84"/>
      <c r="D3" s="84"/>
      <c r="E3" s="84"/>
      <c r="F3" s="84"/>
      <c r="G3" s="5"/>
      <c r="H3" s="84"/>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128"/>
      <c r="AK3" s="128"/>
      <c r="AL3" s="128"/>
      <c r="AM3" s="128"/>
      <c r="AN3" s="128"/>
      <c r="AO3" s="128"/>
      <c r="AP3" s="130"/>
      <c r="AQ3" s="130"/>
      <c r="AR3" s="130"/>
      <c r="AS3" s="130"/>
      <c r="AT3" s="130"/>
      <c r="AU3" s="130"/>
      <c r="AV3" s="130"/>
      <c r="AW3" s="446"/>
      <c r="AX3" s="446"/>
      <c r="AY3" s="446"/>
      <c r="AZ3" s="446"/>
      <c r="BA3" s="446"/>
      <c r="BB3" s="446"/>
      <c r="BC3" s="446"/>
      <c r="BD3" s="446"/>
      <c r="BE3" s="446"/>
      <c r="BF3" s="446"/>
      <c r="BG3" s="446"/>
      <c r="BH3" s="446"/>
      <c r="BI3" s="446"/>
      <c r="BJ3" s="108"/>
      <c r="BK3" s="108"/>
      <c r="BL3" s="108"/>
      <c r="BM3" s="108"/>
      <c r="BN3" s="108"/>
      <c r="BO3" s="84"/>
      <c r="BP3" s="84"/>
      <c r="BQ3" s="84"/>
      <c r="BR3" s="84"/>
      <c r="BS3" s="84"/>
      <c r="BT3" s="87"/>
      <c r="BU3" s="87"/>
      <c r="BV3" s="87"/>
      <c r="BW3" s="87"/>
      <c r="BX3" s="87"/>
      <c r="BY3" s="87"/>
      <c r="BZ3" s="87"/>
      <c r="CA3" s="87"/>
      <c r="CB3" s="87"/>
      <c r="CC3" s="87"/>
      <c r="CD3" s="335"/>
      <c r="CE3" s="335"/>
    </row>
    <row r="4" spans="1:83" ht="15" customHeight="1">
      <c r="A4" s="87"/>
      <c r="B4" s="84"/>
      <c r="C4" s="84"/>
      <c r="D4" s="84"/>
      <c r="E4" s="84"/>
      <c r="F4" s="84"/>
      <c r="G4" s="84"/>
      <c r="H4" s="84"/>
      <c r="I4" s="84"/>
      <c r="J4" s="84"/>
      <c r="K4" s="84"/>
      <c r="L4" s="84"/>
      <c r="M4" s="84"/>
      <c r="N4" s="84"/>
      <c r="O4" s="84"/>
      <c r="P4" s="84"/>
      <c r="Q4" s="84"/>
      <c r="R4" s="84"/>
      <c r="S4" s="92"/>
      <c r="T4" s="92"/>
      <c r="U4" s="92"/>
      <c r="V4" s="92"/>
      <c r="W4" s="92"/>
      <c r="X4" s="92"/>
      <c r="Y4" s="89"/>
      <c r="Z4" s="84"/>
      <c r="AA4" s="84"/>
      <c r="AB4" s="84"/>
      <c r="AC4" s="84"/>
      <c r="AD4" s="89"/>
      <c r="AE4" s="84"/>
      <c r="AF4" s="84"/>
      <c r="AG4" s="84"/>
      <c r="AH4" s="84"/>
      <c r="AI4" s="84"/>
      <c r="AJ4" s="84"/>
      <c r="AK4" s="84"/>
      <c r="AL4" s="84"/>
      <c r="AM4" s="87"/>
      <c r="AN4" s="87"/>
      <c r="AO4" s="84"/>
      <c r="AP4" s="84"/>
      <c r="AQ4" s="84"/>
      <c r="AR4" s="84"/>
      <c r="AS4" s="89"/>
      <c r="AT4" s="84"/>
      <c r="AU4" s="84"/>
      <c r="AV4" s="87"/>
      <c r="AW4" s="84"/>
      <c r="AX4" s="84"/>
      <c r="AY4" s="84"/>
      <c r="AZ4" s="87"/>
      <c r="BA4" s="84"/>
      <c r="BB4" s="84"/>
      <c r="BC4" s="84"/>
      <c r="BD4" s="89"/>
      <c r="BE4" s="84"/>
      <c r="BF4" s="84"/>
      <c r="BG4" s="84"/>
      <c r="BH4" s="84"/>
      <c r="BI4" s="84"/>
      <c r="BJ4" s="84"/>
      <c r="BK4" s="84"/>
      <c r="BL4" s="84"/>
      <c r="BM4" s="84"/>
      <c r="BN4" s="84"/>
      <c r="BO4" s="84"/>
      <c r="BP4" s="84"/>
      <c r="BQ4" s="84"/>
      <c r="BR4" s="84"/>
      <c r="BS4" s="84"/>
      <c r="BT4" s="87"/>
      <c r="BU4" s="87"/>
      <c r="BV4" s="87"/>
      <c r="BW4" s="87"/>
      <c r="BX4" s="87"/>
      <c r="BY4" s="87"/>
      <c r="BZ4" s="87"/>
      <c r="CA4" s="87"/>
      <c r="CB4" s="87"/>
      <c r="CC4" s="87"/>
      <c r="CD4" s="335"/>
      <c r="CE4" s="335"/>
    </row>
    <row r="5" spans="1:83" ht="5.0999999999999996" customHeight="1">
      <c r="A5" s="87"/>
      <c r="B5" s="84"/>
      <c r="C5" s="84"/>
      <c r="D5" s="84"/>
      <c r="E5" s="84"/>
      <c r="F5" s="84"/>
      <c r="G5" s="84"/>
      <c r="H5" s="84"/>
      <c r="I5" s="84"/>
      <c r="J5" s="84"/>
      <c r="K5" s="84"/>
      <c r="L5" s="84"/>
      <c r="M5" s="84"/>
      <c r="N5" s="84"/>
      <c r="O5" s="84"/>
      <c r="P5" s="84"/>
      <c r="Q5" s="84"/>
      <c r="R5" s="84"/>
      <c r="S5" s="92"/>
      <c r="T5" s="92"/>
      <c r="U5" s="92"/>
      <c r="V5" s="92"/>
      <c r="W5" s="92"/>
      <c r="X5" s="92"/>
      <c r="Y5" s="89"/>
      <c r="Z5" s="84"/>
      <c r="AA5" s="84"/>
      <c r="AB5" s="84"/>
      <c r="AC5" s="84"/>
      <c r="AD5" s="89"/>
      <c r="AE5" s="84"/>
      <c r="AF5" s="84"/>
      <c r="AG5" s="84"/>
      <c r="AH5" s="84"/>
      <c r="AI5" s="84"/>
      <c r="AJ5" s="84"/>
      <c r="AK5" s="84"/>
      <c r="AL5" s="84"/>
      <c r="AM5" s="446"/>
      <c r="AN5" s="446"/>
      <c r="AO5" s="446"/>
      <c r="AP5" s="446"/>
      <c r="AQ5" s="84"/>
      <c r="AR5" s="84"/>
      <c r="AS5" s="89"/>
      <c r="AT5" s="84"/>
      <c r="AU5" s="84"/>
      <c r="AV5" s="87"/>
      <c r="AW5" s="84"/>
      <c r="AX5" s="84"/>
      <c r="AY5" s="84"/>
      <c r="AZ5" s="87"/>
      <c r="BA5" s="84"/>
      <c r="BB5" s="84"/>
      <c r="BC5" s="84"/>
      <c r="BD5" s="89"/>
      <c r="BE5" s="84"/>
      <c r="BF5" s="84"/>
      <c r="BG5" s="84"/>
      <c r="BH5" s="84"/>
      <c r="BI5" s="84"/>
      <c r="BJ5" s="84"/>
      <c r="BK5" s="84"/>
      <c r="BL5" s="84"/>
      <c r="BM5" s="84"/>
      <c r="BN5" s="84"/>
      <c r="BO5" s="84"/>
      <c r="BP5" s="84"/>
      <c r="BQ5" s="84"/>
      <c r="BR5" s="84"/>
      <c r="BS5" s="84"/>
      <c r="BT5" s="87"/>
      <c r="BU5" s="87"/>
      <c r="BV5" s="87"/>
      <c r="BW5" s="87"/>
      <c r="BX5" s="87"/>
      <c r="BY5" s="87"/>
      <c r="BZ5" s="87"/>
      <c r="CA5" s="87"/>
      <c r="CB5" s="87"/>
      <c r="CC5" s="446"/>
      <c r="CD5" s="335"/>
      <c r="CE5" s="335"/>
    </row>
    <row r="6" spans="1:83" ht="15.75" thickBot="1">
      <c r="A6" s="87"/>
      <c r="B6" s="212"/>
      <c r="C6" s="212"/>
      <c r="D6" s="212"/>
      <c r="E6" s="340" t="s">
        <v>982</v>
      </c>
      <c r="F6" s="213"/>
      <c r="G6" s="340" t="s">
        <v>982</v>
      </c>
      <c r="H6" s="84"/>
      <c r="I6" s="110"/>
      <c r="J6" s="8"/>
      <c r="K6" s="8"/>
      <c r="L6" s="8"/>
      <c r="M6" s="8"/>
      <c r="N6" s="8"/>
      <c r="O6" s="8"/>
      <c r="P6" s="8"/>
      <c r="Q6" s="8"/>
      <c r="R6" s="8"/>
      <c r="S6" s="8"/>
      <c r="T6" s="8"/>
      <c r="U6" s="8"/>
      <c r="V6" s="8"/>
      <c r="W6" s="8"/>
      <c r="X6" s="8"/>
      <c r="Y6" s="557" t="s">
        <v>982</v>
      </c>
      <c r="Z6" s="558"/>
      <c r="AA6" s="558"/>
      <c r="AB6" s="559"/>
      <c r="AC6" s="213"/>
      <c r="AD6" s="8"/>
      <c r="AE6" s="8"/>
      <c r="AF6" s="8"/>
      <c r="AG6" s="8"/>
      <c r="AH6" s="8"/>
      <c r="AI6" s="8"/>
      <c r="AJ6" s="8"/>
      <c r="AK6" s="8"/>
      <c r="AL6" s="8"/>
      <c r="AM6" s="446"/>
      <c r="AN6" s="446"/>
      <c r="AO6" s="446"/>
      <c r="AP6" s="446"/>
      <c r="AQ6" s="8"/>
      <c r="AR6" s="8"/>
      <c r="AS6" s="8"/>
      <c r="AT6" s="8"/>
      <c r="AU6" s="8"/>
      <c r="AV6" s="8"/>
      <c r="AW6" s="8"/>
      <c r="AX6" s="8"/>
      <c r="AY6" s="8"/>
      <c r="AZ6" s="8"/>
      <c r="BA6" s="8"/>
      <c r="BB6" s="8"/>
      <c r="BC6" s="8"/>
      <c r="BD6" s="8"/>
      <c r="BE6" s="8"/>
      <c r="BF6" s="8"/>
      <c r="BG6" s="8"/>
      <c r="BH6" s="8"/>
      <c r="BI6" s="8"/>
      <c r="BJ6" s="8"/>
      <c r="BK6" s="8"/>
      <c r="BL6" s="8"/>
      <c r="BM6" s="8"/>
      <c r="BN6" s="84"/>
      <c r="BO6" s="84"/>
      <c r="BP6" s="87"/>
      <c r="BQ6" s="87"/>
      <c r="BR6" s="87"/>
      <c r="BS6" s="87"/>
      <c r="BT6" s="87"/>
      <c r="BU6" s="87"/>
      <c r="BV6" s="87"/>
      <c r="BW6" s="87"/>
      <c r="BX6" s="87"/>
      <c r="BY6" s="671" t="s">
        <v>981</v>
      </c>
      <c r="BZ6" s="672"/>
      <c r="CA6" s="673"/>
      <c r="CB6" s="87"/>
      <c r="CC6" s="446"/>
      <c r="CD6" s="335"/>
      <c r="CE6" s="335"/>
    </row>
    <row r="7" spans="1:83" ht="15.75" thickTop="1">
      <c r="A7" s="108"/>
      <c r="B7" s="109"/>
      <c r="C7" s="109"/>
      <c r="D7" s="109"/>
      <c r="E7" s="214"/>
      <c r="F7" s="109"/>
      <c r="G7" s="8"/>
      <c r="H7" s="108"/>
      <c r="I7" s="108"/>
      <c r="J7" s="110"/>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108"/>
      <c r="BP7" s="108"/>
      <c r="BQ7" s="108"/>
      <c r="BR7" s="108"/>
      <c r="BS7" s="108"/>
      <c r="BT7" s="108"/>
      <c r="BU7" s="108"/>
      <c r="BV7" s="108"/>
      <c r="BW7" s="108"/>
      <c r="BX7" s="108"/>
      <c r="BY7" s="108"/>
      <c r="BZ7" s="109"/>
      <c r="CA7" s="109"/>
      <c r="CB7" s="109"/>
      <c r="CC7" s="108"/>
      <c r="CD7" s="335"/>
      <c r="CE7" s="335"/>
    </row>
    <row r="8" spans="1:83" ht="15" customHeight="1">
      <c r="A8" s="108"/>
      <c r="B8" s="621"/>
      <c r="C8" s="622"/>
      <c r="D8" s="622"/>
      <c r="E8" s="622"/>
      <c r="F8" s="623"/>
      <c r="G8" s="621" t="s">
        <v>1189</v>
      </c>
      <c r="H8" s="622" t="s">
        <v>1189</v>
      </c>
      <c r="I8" s="622"/>
      <c r="J8" s="622"/>
      <c r="K8" s="623"/>
      <c r="L8" s="8"/>
      <c r="M8" s="8"/>
      <c r="N8" s="8"/>
      <c r="O8" s="8"/>
      <c r="P8" s="8"/>
      <c r="Q8" s="8"/>
      <c r="R8" s="8"/>
      <c r="S8" s="8"/>
      <c r="T8" s="8"/>
      <c r="U8" s="8"/>
      <c r="V8" s="8"/>
      <c r="W8" s="8"/>
      <c r="X8" s="8"/>
      <c r="Y8" s="622" t="s">
        <v>1189</v>
      </c>
      <c r="Z8" s="622" t="s">
        <v>1189</v>
      </c>
      <c r="AA8" s="622"/>
      <c r="AB8" s="622"/>
      <c r="AC8" s="623"/>
      <c r="AD8" s="8"/>
      <c r="AE8" s="185" t="s">
        <v>1364</v>
      </c>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108"/>
      <c r="BP8" s="108"/>
      <c r="BQ8" s="108"/>
      <c r="BR8" s="108"/>
      <c r="BS8" s="108"/>
      <c r="BT8" s="108"/>
      <c r="BU8" s="108"/>
      <c r="BV8" s="108"/>
      <c r="BW8" s="108"/>
      <c r="BX8" s="108"/>
      <c r="BY8" s="108"/>
      <c r="BZ8" s="109"/>
      <c r="CA8" s="109"/>
      <c r="CB8" s="109"/>
      <c r="CC8" s="108"/>
      <c r="CD8" s="335"/>
      <c r="CE8" s="335"/>
    </row>
    <row r="9" spans="1:83" ht="5.0999999999999996" customHeight="1">
      <c r="A9" s="108"/>
      <c r="B9" s="186"/>
      <c r="C9" s="187"/>
      <c r="D9" s="187"/>
      <c r="E9" s="187"/>
      <c r="F9" s="187"/>
      <c r="G9" s="133"/>
      <c r="H9" s="133"/>
      <c r="I9" s="133"/>
      <c r="J9" s="190"/>
      <c r="K9" s="133"/>
      <c r="L9" s="133"/>
      <c r="M9" s="133"/>
      <c r="N9" s="133"/>
      <c r="O9" s="133"/>
      <c r="P9" s="133"/>
      <c r="Q9" s="133"/>
      <c r="R9" s="133"/>
      <c r="S9" s="133"/>
      <c r="T9" s="133"/>
      <c r="U9" s="133"/>
      <c r="V9" s="133"/>
      <c r="W9" s="133"/>
      <c r="X9" s="133"/>
      <c r="Y9" s="132"/>
      <c r="Z9" s="132"/>
      <c r="AA9" s="132"/>
      <c r="AB9" s="132"/>
      <c r="AC9" s="132"/>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63"/>
      <c r="CE9" s="335"/>
    </row>
    <row r="10" spans="1:83" ht="45" customHeight="1">
      <c r="A10" s="108"/>
      <c r="B10" s="373"/>
      <c r="C10" s="374"/>
      <c r="D10" s="374"/>
      <c r="E10" s="374"/>
      <c r="F10" s="374"/>
      <c r="G10" s="471"/>
      <c r="H10" s="472"/>
      <c r="I10" s="472"/>
      <c r="J10" s="472"/>
      <c r="K10" s="472"/>
      <c r="L10" s="472"/>
      <c r="M10" s="472"/>
      <c r="N10" s="472"/>
      <c r="O10" s="472"/>
      <c r="P10" s="472"/>
      <c r="Q10" s="472"/>
      <c r="R10" s="472"/>
      <c r="S10" s="472"/>
      <c r="T10" s="472"/>
      <c r="U10" s="472"/>
      <c r="V10" s="472"/>
      <c r="W10" s="472"/>
      <c r="X10" s="472"/>
      <c r="Y10" s="624"/>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625"/>
      <c r="BB10" s="625"/>
      <c r="BC10" s="625"/>
      <c r="BD10" s="625"/>
      <c r="BE10" s="625"/>
      <c r="BF10" s="625"/>
      <c r="BG10" s="625"/>
      <c r="BH10" s="625"/>
      <c r="BI10" s="625"/>
      <c r="BJ10" s="625"/>
      <c r="BK10" s="625"/>
      <c r="BL10" s="625"/>
      <c r="BM10" s="625"/>
      <c r="BN10" s="625"/>
      <c r="BO10" s="625"/>
      <c r="BP10" s="625"/>
      <c r="BQ10" s="625"/>
      <c r="BR10" s="625"/>
      <c r="BS10" s="625"/>
      <c r="BT10" s="625"/>
      <c r="BU10" s="625"/>
      <c r="BV10" s="625"/>
      <c r="BW10" s="625"/>
      <c r="BX10" s="625"/>
      <c r="BY10" s="625"/>
      <c r="BZ10" s="625"/>
      <c r="CA10" s="626"/>
      <c r="CB10" s="187"/>
      <c r="CC10" s="132"/>
      <c r="CD10" s="192"/>
      <c r="CE10" s="335"/>
    </row>
    <row r="11" spans="1:83" ht="5.0999999999999996" customHeight="1">
      <c r="A11" s="108"/>
      <c r="B11" s="188"/>
      <c r="C11" s="189"/>
      <c r="D11" s="189"/>
      <c r="E11" s="189"/>
      <c r="F11" s="189"/>
      <c r="G11" s="158"/>
      <c r="H11" s="158"/>
      <c r="I11" s="158"/>
      <c r="J11" s="191"/>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470"/>
      <c r="CD11" s="164"/>
      <c r="CE11" s="335"/>
    </row>
    <row r="12" spans="1:83" ht="5.0999999999999996" customHeight="1">
      <c r="A12" s="87"/>
      <c r="B12" s="84"/>
      <c r="C12" s="84"/>
      <c r="D12" s="84"/>
      <c r="E12" s="84"/>
      <c r="F12" s="5"/>
      <c r="G12" s="84"/>
      <c r="H12" s="84"/>
      <c r="I12" s="84"/>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4"/>
      <c r="BP12" s="84"/>
      <c r="BQ12" s="84"/>
      <c r="BR12" s="84"/>
      <c r="BS12" s="84"/>
      <c r="BT12" s="87"/>
      <c r="BU12" s="87"/>
      <c r="BV12" s="87"/>
      <c r="BW12" s="87"/>
      <c r="BX12" s="87"/>
      <c r="BY12" s="87"/>
      <c r="BZ12" s="87"/>
      <c r="CA12" s="87"/>
      <c r="CB12" s="87"/>
      <c r="CC12" s="87"/>
      <c r="CD12" s="335"/>
      <c r="CE12" s="335"/>
    </row>
    <row r="13" spans="1:83" ht="15" customHeight="1">
      <c r="A13" s="87"/>
      <c r="B13" s="621"/>
      <c r="C13" s="622"/>
      <c r="D13" s="622"/>
      <c r="E13" s="622"/>
      <c r="F13" s="623"/>
      <c r="G13" s="621" t="s">
        <v>974</v>
      </c>
      <c r="H13" s="622"/>
      <c r="I13" s="622"/>
      <c r="J13" s="622"/>
      <c r="K13" s="623"/>
      <c r="L13" s="84"/>
      <c r="M13" s="84"/>
      <c r="N13" s="84"/>
      <c r="O13" s="84"/>
      <c r="P13" s="84"/>
      <c r="Q13" s="84"/>
      <c r="R13" s="84"/>
      <c r="S13" s="92"/>
      <c r="T13" s="92"/>
      <c r="U13" s="92"/>
      <c r="V13" s="92"/>
      <c r="W13" s="92"/>
      <c r="X13" s="92"/>
      <c r="Y13" s="622" t="s">
        <v>974</v>
      </c>
      <c r="Z13" s="622"/>
      <c r="AA13" s="622"/>
      <c r="AB13" s="622"/>
      <c r="AC13" s="623"/>
      <c r="AD13" s="89"/>
      <c r="AE13" s="185" t="s">
        <v>1344</v>
      </c>
      <c r="AF13" s="84"/>
      <c r="AG13" s="84"/>
      <c r="AH13" s="84"/>
      <c r="AI13" s="84"/>
      <c r="AJ13" s="84"/>
      <c r="AK13" s="84"/>
      <c r="AL13" s="84"/>
      <c r="AM13" s="87"/>
      <c r="AN13" s="87"/>
      <c r="AO13" s="84"/>
      <c r="AP13" s="84"/>
      <c r="AQ13" s="84"/>
      <c r="AR13" s="84"/>
      <c r="AS13" s="89"/>
      <c r="AT13" s="84"/>
      <c r="AU13" s="84"/>
      <c r="AV13" s="87"/>
      <c r="AW13" s="84"/>
      <c r="AX13" s="84"/>
      <c r="AY13" s="84"/>
      <c r="AZ13" s="87"/>
      <c r="BA13" s="84"/>
      <c r="BB13" s="84"/>
      <c r="BC13" s="84"/>
      <c r="BD13" s="89"/>
      <c r="BE13" s="84"/>
      <c r="BF13" s="84"/>
      <c r="BG13" s="84"/>
      <c r="BH13" s="84"/>
      <c r="BI13" s="84"/>
      <c r="BJ13" s="84"/>
      <c r="BK13" s="84"/>
      <c r="BL13" s="84"/>
      <c r="BM13" s="84"/>
      <c r="BN13" s="84"/>
      <c r="BO13" s="84"/>
      <c r="BP13" s="84"/>
      <c r="BQ13" s="84"/>
      <c r="BR13" s="84"/>
      <c r="BS13" s="84"/>
      <c r="BT13" s="87"/>
      <c r="BU13" s="87"/>
      <c r="BV13" s="87"/>
      <c r="BW13" s="87"/>
      <c r="BX13" s="87"/>
      <c r="BY13" s="87"/>
      <c r="BZ13" s="87"/>
      <c r="CA13" s="87"/>
      <c r="CB13" s="87"/>
      <c r="CC13" s="87"/>
      <c r="CD13" s="335"/>
      <c r="CE13" s="335"/>
    </row>
    <row r="14" spans="1:83" ht="7.15" customHeight="1">
      <c r="A14" s="87"/>
      <c r="B14" s="131"/>
      <c r="C14" s="132"/>
      <c r="D14" s="132"/>
      <c r="E14" s="132"/>
      <c r="F14" s="132"/>
      <c r="G14" s="133"/>
      <c r="H14" s="133"/>
      <c r="I14" s="133"/>
      <c r="J14" s="133"/>
      <c r="K14" s="133"/>
      <c r="L14" s="133"/>
      <c r="M14" s="133"/>
      <c r="N14" s="133"/>
      <c r="O14" s="133"/>
      <c r="P14" s="133"/>
      <c r="Q14" s="133"/>
      <c r="R14" s="133"/>
      <c r="S14" s="133"/>
      <c r="T14" s="133"/>
      <c r="U14" s="133"/>
      <c r="V14" s="133"/>
      <c r="W14" s="133"/>
      <c r="X14" s="133"/>
      <c r="Y14" s="132"/>
      <c r="Z14" s="132"/>
      <c r="AA14" s="132"/>
      <c r="AB14" s="132"/>
      <c r="AC14" s="132"/>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63"/>
      <c r="CE14" s="335"/>
    </row>
    <row r="15" spans="1:83" ht="28.5" customHeight="1">
      <c r="A15" s="87"/>
      <c r="B15" s="196"/>
      <c r="C15" s="132"/>
      <c r="D15" s="666" t="s">
        <v>1194</v>
      </c>
      <c r="E15" s="666"/>
      <c r="F15" s="666"/>
      <c r="G15" s="669" t="s">
        <v>1130</v>
      </c>
      <c r="H15" s="670"/>
      <c r="I15" s="670"/>
      <c r="J15" s="670"/>
      <c r="K15" s="670"/>
      <c r="L15" s="670"/>
      <c r="M15" s="670"/>
      <c r="N15" s="670"/>
      <c r="O15" s="670"/>
      <c r="P15" s="670"/>
      <c r="Q15" s="670"/>
      <c r="R15" s="670"/>
      <c r="S15" s="669" t="s">
        <v>1017</v>
      </c>
      <c r="T15" s="670"/>
      <c r="U15" s="670"/>
      <c r="V15" s="670"/>
      <c r="W15" s="670"/>
      <c r="X15" s="674"/>
      <c r="Y15" s="193"/>
      <c r="Z15" s="194" t="s">
        <v>1126</v>
      </c>
      <c r="AA15" s="675" t="s">
        <v>1125</v>
      </c>
      <c r="AB15" s="675"/>
      <c r="AC15" s="194" t="s">
        <v>1126</v>
      </c>
      <c r="AD15" s="195"/>
      <c r="AE15" s="669" t="s">
        <v>1346</v>
      </c>
      <c r="AF15" s="670"/>
      <c r="AG15" s="670"/>
      <c r="AH15" s="670"/>
      <c r="AI15" s="670"/>
      <c r="AJ15" s="670"/>
      <c r="AK15" s="670"/>
      <c r="AL15" s="670"/>
      <c r="AM15" s="670"/>
      <c r="AN15" s="670"/>
      <c r="AO15" s="670"/>
      <c r="AP15" s="670"/>
      <c r="AQ15" s="670"/>
      <c r="AR15" s="670"/>
      <c r="AS15" s="456"/>
      <c r="AT15" s="452"/>
      <c r="AU15" s="453" t="s">
        <v>1126</v>
      </c>
      <c r="AV15" s="454"/>
      <c r="AW15" s="678" t="s">
        <v>1125</v>
      </c>
      <c r="AX15" s="678"/>
      <c r="AY15" s="678"/>
      <c r="AZ15" s="678"/>
      <c r="BA15" s="454"/>
      <c r="BB15" s="453" t="s">
        <v>1126</v>
      </c>
      <c r="BC15" s="452"/>
      <c r="BD15" s="455"/>
      <c r="BE15" s="676" t="s">
        <v>1345</v>
      </c>
      <c r="BF15" s="666"/>
      <c r="BG15" s="666"/>
      <c r="BH15" s="666"/>
      <c r="BI15" s="666"/>
      <c r="BJ15" s="666"/>
      <c r="BK15" s="666"/>
      <c r="BL15" s="666"/>
      <c r="BM15" s="666"/>
      <c r="BN15" s="666"/>
      <c r="BO15" s="666"/>
      <c r="BP15" s="666"/>
      <c r="BQ15" s="666"/>
      <c r="BR15" s="666"/>
      <c r="BS15" s="666"/>
      <c r="BT15" s="666"/>
      <c r="BU15" s="666"/>
      <c r="BV15" s="666"/>
      <c r="BW15" s="666"/>
      <c r="BX15" s="666"/>
      <c r="BY15" s="666"/>
      <c r="BZ15" s="666"/>
      <c r="CA15" s="677"/>
      <c r="CB15" s="132"/>
      <c r="CC15" s="132"/>
      <c r="CD15" s="137"/>
      <c r="CE15" s="335"/>
    </row>
    <row r="16" spans="1:83" ht="11.1" customHeight="1">
      <c r="A16" s="87"/>
      <c r="B16" s="131"/>
      <c r="C16" s="645">
        <v>1</v>
      </c>
      <c r="D16" s="198"/>
      <c r="E16" s="199"/>
      <c r="F16" s="200"/>
      <c r="G16" s="627"/>
      <c r="H16" s="627"/>
      <c r="I16" s="627"/>
      <c r="J16" s="627"/>
      <c r="K16" s="627"/>
      <c r="L16" s="627"/>
      <c r="M16" s="627"/>
      <c r="N16" s="627"/>
      <c r="O16" s="627"/>
      <c r="P16" s="627"/>
      <c r="Q16" s="627"/>
      <c r="R16" s="627"/>
      <c r="S16" s="654"/>
      <c r="T16" s="655"/>
      <c r="U16" s="655"/>
      <c r="V16" s="655"/>
      <c r="W16" s="655"/>
      <c r="X16" s="656"/>
      <c r="Y16" s="207"/>
      <c r="Z16" s="211"/>
      <c r="AA16" s="629"/>
      <c r="AB16" s="629"/>
      <c r="AC16" s="211"/>
      <c r="AD16" s="210"/>
      <c r="AE16" s="630" t="str">
        <f ca="1">IF(Z17=data!$I$2,"",
IF(
IFERROR(SEARCH(Z17,AE16),0)=0,
IF(LEN(Z17)&gt;0,
       AE16&amp;IF(LEN(AE16)&gt;0,", ","")&amp;Z17,
       ""),
AE16
))</f>
        <v/>
      </c>
      <c r="AF16" s="630"/>
      <c r="AG16" s="630"/>
      <c r="AH16" s="630"/>
      <c r="AI16" s="630"/>
      <c r="AJ16" s="630"/>
      <c r="AK16" s="630"/>
      <c r="AL16" s="630"/>
      <c r="AM16" s="630"/>
      <c r="AN16" s="630"/>
      <c r="AO16" s="630"/>
      <c r="AP16" s="630"/>
      <c r="AQ16" s="630"/>
      <c r="AR16" s="630"/>
      <c r="AS16" s="457"/>
      <c r="AT16" s="458"/>
      <c r="AU16" s="459"/>
      <c r="AV16" s="459"/>
      <c r="AW16" s="460"/>
      <c r="AX16" s="634"/>
      <c r="AY16" s="634"/>
      <c r="AZ16" s="461"/>
      <c r="BA16" s="460"/>
      <c r="BB16" s="459"/>
      <c r="BC16" s="460"/>
      <c r="BD16" s="462"/>
      <c r="BE16" s="663" t="str">
        <f ca="1">IF(AT17=data!$I$2,"",
IF(
IFERROR(SEARCH(AT17,BE16),0)=0,
IF(LEN(AT17)&gt;0,
       BE16&amp;IF(LEN(BE16)&gt;0,", ","")&amp;AT17,
       ""),
BE16
))</f>
        <v/>
      </c>
      <c r="BF16" s="664"/>
      <c r="BG16" s="664"/>
      <c r="BH16" s="664"/>
      <c r="BI16" s="664"/>
      <c r="BJ16" s="664"/>
      <c r="BK16" s="664"/>
      <c r="BL16" s="664"/>
      <c r="BM16" s="664"/>
      <c r="BN16" s="664"/>
      <c r="BO16" s="664"/>
      <c r="BP16" s="664"/>
      <c r="BQ16" s="664"/>
      <c r="BR16" s="664"/>
      <c r="BS16" s="664"/>
      <c r="BT16" s="664"/>
      <c r="BU16" s="664"/>
      <c r="BV16" s="664"/>
      <c r="BW16" s="664"/>
      <c r="BX16" s="664"/>
      <c r="BY16" s="664"/>
      <c r="BZ16" s="664"/>
      <c r="CA16" s="665"/>
      <c r="CB16" s="132"/>
      <c r="CC16" s="132"/>
      <c r="CD16" s="137"/>
      <c r="CE16" s="335"/>
    </row>
    <row r="17" spans="1:83" ht="11.1" customHeight="1">
      <c r="A17" s="87"/>
      <c r="B17" s="131"/>
      <c r="C17" s="646"/>
      <c r="D17" s="201"/>
      <c r="E17" s="91"/>
      <c r="F17" s="205"/>
      <c r="G17" s="628"/>
      <c r="H17" s="628"/>
      <c r="I17" s="628"/>
      <c r="J17" s="628"/>
      <c r="K17" s="628"/>
      <c r="L17" s="628"/>
      <c r="M17" s="628"/>
      <c r="N17" s="628"/>
      <c r="O17" s="628"/>
      <c r="P17" s="628"/>
      <c r="Q17" s="628"/>
      <c r="R17" s="628"/>
      <c r="S17" s="657"/>
      <c r="T17" s="658"/>
      <c r="U17" s="658"/>
      <c r="V17" s="658"/>
      <c r="W17" s="658"/>
      <c r="X17" s="659"/>
      <c r="Y17" s="208"/>
      <c r="Z17" s="642"/>
      <c r="AA17" s="643"/>
      <c r="AB17" s="643"/>
      <c r="AC17" s="644"/>
      <c r="AD17" s="371"/>
      <c r="AE17" s="632"/>
      <c r="AF17" s="632"/>
      <c r="AG17" s="632"/>
      <c r="AH17" s="632"/>
      <c r="AI17" s="632"/>
      <c r="AJ17" s="632"/>
      <c r="AK17" s="632"/>
      <c r="AL17" s="632"/>
      <c r="AM17" s="632"/>
      <c r="AN17" s="632"/>
      <c r="AO17" s="632"/>
      <c r="AP17" s="632"/>
      <c r="AQ17" s="632"/>
      <c r="AR17" s="632"/>
      <c r="AS17" s="463"/>
      <c r="AT17" s="642"/>
      <c r="AU17" s="643"/>
      <c r="AV17" s="643"/>
      <c r="AW17" s="643"/>
      <c r="AX17" s="643"/>
      <c r="AY17" s="643"/>
      <c r="AZ17" s="643"/>
      <c r="BA17" s="643"/>
      <c r="BB17" s="643"/>
      <c r="BC17" s="644"/>
      <c r="BD17" s="464"/>
      <c r="BE17" s="637"/>
      <c r="BF17" s="632"/>
      <c r="BG17" s="632"/>
      <c r="BH17" s="632"/>
      <c r="BI17" s="632"/>
      <c r="BJ17" s="632"/>
      <c r="BK17" s="632"/>
      <c r="BL17" s="632"/>
      <c r="BM17" s="632"/>
      <c r="BN17" s="632"/>
      <c r="BO17" s="632"/>
      <c r="BP17" s="632"/>
      <c r="BQ17" s="632"/>
      <c r="BR17" s="632"/>
      <c r="BS17" s="632"/>
      <c r="BT17" s="632"/>
      <c r="BU17" s="632"/>
      <c r="BV17" s="632"/>
      <c r="BW17" s="632"/>
      <c r="BX17" s="632"/>
      <c r="BY17" s="632"/>
      <c r="BZ17" s="632"/>
      <c r="CA17" s="638"/>
      <c r="CB17" s="132"/>
      <c r="CC17" s="132"/>
      <c r="CD17" s="137"/>
      <c r="CE17" s="335"/>
    </row>
    <row r="18" spans="1:83" ht="11.1" customHeight="1">
      <c r="A18" s="8"/>
      <c r="B18" s="131"/>
      <c r="C18" s="646"/>
      <c r="D18" s="201"/>
      <c r="E18" s="203"/>
      <c r="F18" s="205"/>
      <c r="G18" s="628"/>
      <c r="H18" s="628"/>
      <c r="I18" s="628"/>
      <c r="J18" s="628"/>
      <c r="K18" s="628"/>
      <c r="L18" s="628"/>
      <c r="M18" s="628"/>
      <c r="N18" s="628"/>
      <c r="O18" s="628"/>
      <c r="P18" s="628"/>
      <c r="Q18" s="628"/>
      <c r="R18" s="628"/>
      <c r="S18" s="660"/>
      <c r="T18" s="661"/>
      <c r="U18" s="661"/>
      <c r="V18" s="661"/>
      <c r="W18" s="661"/>
      <c r="X18" s="662"/>
      <c r="Y18" s="209"/>
      <c r="Z18" s="650"/>
      <c r="AA18" s="650"/>
      <c r="AB18" s="650"/>
      <c r="AC18" s="650"/>
      <c r="AD18" s="372"/>
      <c r="AE18" s="640"/>
      <c r="AF18" s="640"/>
      <c r="AG18" s="640"/>
      <c r="AH18" s="640"/>
      <c r="AI18" s="640"/>
      <c r="AJ18" s="640"/>
      <c r="AK18" s="640"/>
      <c r="AL18" s="640"/>
      <c r="AM18" s="640"/>
      <c r="AN18" s="640"/>
      <c r="AO18" s="640"/>
      <c r="AP18" s="640"/>
      <c r="AQ18" s="640"/>
      <c r="AR18" s="640"/>
      <c r="AS18" s="465"/>
      <c r="AT18" s="466"/>
      <c r="AU18" s="467"/>
      <c r="AV18" s="467"/>
      <c r="AW18" s="467"/>
      <c r="AX18" s="467"/>
      <c r="AY18" s="467"/>
      <c r="AZ18" s="467"/>
      <c r="BA18" s="467"/>
      <c r="BB18" s="467"/>
      <c r="BC18" s="467"/>
      <c r="BD18" s="468"/>
      <c r="BE18" s="639"/>
      <c r="BF18" s="640"/>
      <c r="BG18" s="640"/>
      <c r="BH18" s="640"/>
      <c r="BI18" s="640"/>
      <c r="BJ18" s="640"/>
      <c r="BK18" s="640"/>
      <c r="BL18" s="640"/>
      <c r="BM18" s="640"/>
      <c r="BN18" s="640"/>
      <c r="BO18" s="640"/>
      <c r="BP18" s="640"/>
      <c r="BQ18" s="640"/>
      <c r="BR18" s="640"/>
      <c r="BS18" s="640"/>
      <c r="BT18" s="640"/>
      <c r="BU18" s="640"/>
      <c r="BV18" s="640"/>
      <c r="BW18" s="640"/>
      <c r="BX18" s="640"/>
      <c r="BY18" s="640"/>
      <c r="BZ18" s="640"/>
      <c r="CA18" s="641"/>
      <c r="CB18" s="132"/>
      <c r="CC18" s="132"/>
      <c r="CD18" s="137"/>
      <c r="CE18" s="8"/>
    </row>
    <row r="19" spans="1:83" ht="11.1" customHeight="1">
      <c r="A19" s="87"/>
      <c r="B19" s="131"/>
      <c r="C19" s="645">
        <v>2</v>
      </c>
      <c r="D19" s="198"/>
      <c r="E19" s="199"/>
      <c r="F19" s="200"/>
      <c r="G19" s="627"/>
      <c r="H19" s="627"/>
      <c r="I19" s="627"/>
      <c r="J19" s="627"/>
      <c r="K19" s="627"/>
      <c r="L19" s="627"/>
      <c r="M19" s="627"/>
      <c r="N19" s="627"/>
      <c r="O19" s="627"/>
      <c r="P19" s="627"/>
      <c r="Q19" s="627"/>
      <c r="R19" s="627"/>
      <c r="S19" s="654"/>
      <c r="T19" s="655"/>
      <c r="U19" s="655"/>
      <c r="V19" s="655"/>
      <c r="W19" s="655"/>
      <c r="X19" s="656"/>
      <c r="Y19" s="207"/>
      <c r="Z19" s="211"/>
      <c r="AA19" s="629"/>
      <c r="AB19" s="629"/>
      <c r="AC19" s="211"/>
      <c r="AD19" s="210"/>
      <c r="AE19" s="630" t="str">
        <f ca="1">IF(Z20=data!$I$2,"",
IF(
IFERROR(SEARCH(Z20,AE19),0)=0,
IF(LEN(Z20)&gt;0,
       AE19&amp;IF(LEN(AE19)&gt;0,", ","")&amp;Z20,
       ""),
AE19
))</f>
        <v/>
      </c>
      <c r="AF19" s="630"/>
      <c r="AG19" s="630"/>
      <c r="AH19" s="630"/>
      <c r="AI19" s="630"/>
      <c r="AJ19" s="630"/>
      <c r="AK19" s="630"/>
      <c r="AL19" s="630"/>
      <c r="AM19" s="630"/>
      <c r="AN19" s="630"/>
      <c r="AO19" s="630"/>
      <c r="AP19" s="630"/>
      <c r="AQ19" s="630"/>
      <c r="AR19" s="631"/>
      <c r="AS19" s="457"/>
      <c r="AT19" s="458"/>
      <c r="AU19" s="459"/>
      <c r="AV19" s="459"/>
      <c r="AW19" s="460"/>
      <c r="AX19" s="634"/>
      <c r="AY19" s="634"/>
      <c r="AZ19" s="461"/>
      <c r="BA19" s="460"/>
      <c r="BB19" s="459"/>
      <c r="BC19" s="460"/>
      <c r="BD19" s="462"/>
      <c r="BE19" s="635" t="str">
        <f ca="1">IF(AT20=data!$I$2,"",
IF(
IFERROR(SEARCH(AT20,BE19),0)=0,
IF(LEN(AT20)&gt;0,
       BE19&amp;IF(LEN(BE19)&gt;0,", ","")&amp;AT20,
       ""),
BE19
))</f>
        <v/>
      </c>
      <c r="BF19" s="630"/>
      <c r="BG19" s="630"/>
      <c r="BH19" s="630"/>
      <c r="BI19" s="630"/>
      <c r="BJ19" s="630"/>
      <c r="BK19" s="630"/>
      <c r="BL19" s="630"/>
      <c r="BM19" s="630"/>
      <c r="BN19" s="630"/>
      <c r="BO19" s="630"/>
      <c r="BP19" s="630"/>
      <c r="BQ19" s="630"/>
      <c r="BR19" s="630"/>
      <c r="BS19" s="630"/>
      <c r="BT19" s="630"/>
      <c r="BU19" s="630"/>
      <c r="BV19" s="630"/>
      <c r="BW19" s="630"/>
      <c r="BX19" s="630"/>
      <c r="BY19" s="630"/>
      <c r="BZ19" s="630"/>
      <c r="CA19" s="636"/>
      <c r="CB19" s="132"/>
      <c r="CC19" s="132"/>
      <c r="CD19" s="137"/>
      <c r="CE19" s="335"/>
    </row>
    <row r="20" spans="1:83" ht="11.1" customHeight="1">
      <c r="A20" s="87"/>
      <c r="B20" s="131"/>
      <c r="C20" s="646"/>
      <c r="D20" s="201"/>
      <c r="E20" s="91"/>
      <c r="F20" s="205"/>
      <c r="G20" s="628"/>
      <c r="H20" s="628"/>
      <c r="I20" s="628"/>
      <c r="J20" s="628"/>
      <c r="K20" s="628"/>
      <c r="L20" s="628"/>
      <c r="M20" s="628"/>
      <c r="N20" s="628"/>
      <c r="O20" s="628"/>
      <c r="P20" s="628"/>
      <c r="Q20" s="628"/>
      <c r="R20" s="628"/>
      <c r="S20" s="657"/>
      <c r="T20" s="658"/>
      <c r="U20" s="658"/>
      <c r="V20" s="658"/>
      <c r="W20" s="658"/>
      <c r="X20" s="659"/>
      <c r="Y20" s="208"/>
      <c r="Z20" s="642"/>
      <c r="AA20" s="643"/>
      <c r="AB20" s="643"/>
      <c r="AC20" s="644"/>
      <c r="AD20" s="371"/>
      <c r="AE20" s="632"/>
      <c r="AF20" s="632"/>
      <c r="AG20" s="632"/>
      <c r="AH20" s="632"/>
      <c r="AI20" s="632"/>
      <c r="AJ20" s="632"/>
      <c r="AK20" s="632"/>
      <c r="AL20" s="632"/>
      <c r="AM20" s="632"/>
      <c r="AN20" s="632"/>
      <c r="AO20" s="632"/>
      <c r="AP20" s="632"/>
      <c r="AQ20" s="632"/>
      <c r="AR20" s="633"/>
      <c r="AS20" s="463"/>
      <c r="AT20" s="642"/>
      <c r="AU20" s="643"/>
      <c r="AV20" s="643"/>
      <c r="AW20" s="643"/>
      <c r="AX20" s="643"/>
      <c r="AY20" s="643"/>
      <c r="AZ20" s="643"/>
      <c r="BA20" s="643"/>
      <c r="BB20" s="643"/>
      <c r="BC20" s="644"/>
      <c r="BD20" s="464"/>
      <c r="BE20" s="637"/>
      <c r="BF20" s="632"/>
      <c r="BG20" s="632"/>
      <c r="BH20" s="632"/>
      <c r="BI20" s="632"/>
      <c r="BJ20" s="632"/>
      <c r="BK20" s="632"/>
      <c r="BL20" s="632"/>
      <c r="BM20" s="632"/>
      <c r="BN20" s="632"/>
      <c r="BO20" s="632"/>
      <c r="BP20" s="632"/>
      <c r="BQ20" s="632"/>
      <c r="BR20" s="632"/>
      <c r="BS20" s="632"/>
      <c r="BT20" s="632"/>
      <c r="BU20" s="632"/>
      <c r="BV20" s="632"/>
      <c r="BW20" s="632"/>
      <c r="BX20" s="632"/>
      <c r="BY20" s="632"/>
      <c r="BZ20" s="632"/>
      <c r="CA20" s="638"/>
      <c r="CB20" s="132"/>
      <c r="CC20" s="132"/>
      <c r="CD20" s="137"/>
      <c r="CE20" s="335"/>
    </row>
    <row r="21" spans="1:83" ht="11.1" customHeight="1">
      <c r="A21" s="8"/>
      <c r="B21" s="131"/>
      <c r="C21" s="647"/>
      <c r="D21" s="201"/>
      <c r="E21" s="203"/>
      <c r="F21" s="205"/>
      <c r="G21" s="628"/>
      <c r="H21" s="628"/>
      <c r="I21" s="628"/>
      <c r="J21" s="628"/>
      <c r="K21" s="628"/>
      <c r="L21" s="628"/>
      <c r="M21" s="628"/>
      <c r="N21" s="628"/>
      <c r="O21" s="628"/>
      <c r="P21" s="628"/>
      <c r="Q21" s="628"/>
      <c r="R21" s="628"/>
      <c r="S21" s="660"/>
      <c r="T21" s="661"/>
      <c r="U21" s="661"/>
      <c r="V21" s="661"/>
      <c r="W21" s="661"/>
      <c r="X21" s="662"/>
      <c r="Y21" s="209"/>
      <c r="Z21" s="650"/>
      <c r="AA21" s="650"/>
      <c r="AB21" s="650"/>
      <c r="AC21" s="650"/>
      <c r="AD21" s="372"/>
      <c r="AE21" s="640"/>
      <c r="AF21" s="640"/>
      <c r="AG21" s="640"/>
      <c r="AH21" s="640"/>
      <c r="AI21" s="640"/>
      <c r="AJ21" s="640"/>
      <c r="AK21" s="640"/>
      <c r="AL21" s="640"/>
      <c r="AM21" s="640"/>
      <c r="AN21" s="640"/>
      <c r="AO21" s="640"/>
      <c r="AP21" s="640"/>
      <c r="AQ21" s="640"/>
      <c r="AR21" s="649"/>
      <c r="AS21" s="465"/>
      <c r="AT21" s="466"/>
      <c r="AU21" s="467"/>
      <c r="AV21" s="467"/>
      <c r="AW21" s="467"/>
      <c r="AX21" s="467"/>
      <c r="AY21" s="467"/>
      <c r="AZ21" s="467"/>
      <c r="BA21" s="467"/>
      <c r="BB21" s="467"/>
      <c r="BC21" s="467"/>
      <c r="BD21" s="468"/>
      <c r="BE21" s="639"/>
      <c r="BF21" s="640"/>
      <c r="BG21" s="640"/>
      <c r="BH21" s="640"/>
      <c r="BI21" s="640"/>
      <c r="BJ21" s="640"/>
      <c r="BK21" s="640"/>
      <c r="BL21" s="640"/>
      <c r="BM21" s="640"/>
      <c r="BN21" s="640"/>
      <c r="BO21" s="640"/>
      <c r="BP21" s="640"/>
      <c r="BQ21" s="640"/>
      <c r="BR21" s="640"/>
      <c r="BS21" s="640"/>
      <c r="BT21" s="640"/>
      <c r="BU21" s="640"/>
      <c r="BV21" s="640"/>
      <c r="BW21" s="640"/>
      <c r="BX21" s="640"/>
      <c r="BY21" s="640"/>
      <c r="BZ21" s="640"/>
      <c r="CA21" s="641"/>
      <c r="CB21" s="132"/>
      <c r="CC21" s="132"/>
      <c r="CD21" s="137"/>
      <c r="CE21" s="8"/>
    </row>
    <row r="22" spans="1:83" ht="11.1" customHeight="1">
      <c r="A22" s="8"/>
      <c r="B22" s="197"/>
      <c r="C22" s="667">
        <v>3</v>
      </c>
      <c r="D22" s="198"/>
      <c r="E22" s="199"/>
      <c r="F22" s="200"/>
      <c r="G22" s="627"/>
      <c r="H22" s="627"/>
      <c r="I22" s="627"/>
      <c r="J22" s="627"/>
      <c r="K22" s="627"/>
      <c r="L22" s="627"/>
      <c r="M22" s="627"/>
      <c r="N22" s="627"/>
      <c r="O22" s="627"/>
      <c r="P22" s="627"/>
      <c r="Q22" s="627"/>
      <c r="R22" s="627"/>
      <c r="S22" s="654"/>
      <c r="T22" s="655"/>
      <c r="U22" s="655"/>
      <c r="V22" s="655"/>
      <c r="W22" s="655"/>
      <c r="X22" s="656"/>
      <c r="Y22" s="207"/>
      <c r="Z22" s="211"/>
      <c r="AA22" s="629"/>
      <c r="AB22" s="629"/>
      <c r="AC22" s="211"/>
      <c r="AD22" s="210"/>
      <c r="AE22" s="630" t="str">
        <f ca="1">IF(Z23=data!$I$2,"",
IF(
IFERROR(SEARCH(Z23,AE22),0)=0,
IF(LEN(Z23)&gt;0,
       AE22&amp;IF(LEN(AE22)&gt;0,", ","")&amp;Z23,
       ""),
AE22
))</f>
        <v/>
      </c>
      <c r="AF22" s="630"/>
      <c r="AG22" s="630"/>
      <c r="AH22" s="630"/>
      <c r="AI22" s="630"/>
      <c r="AJ22" s="630"/>
      <c r="AK22" s="630"/>
      <c r="AL22" s="630"/>
      <c r="AM22" s="630"/>
      <c r="AN22" s="630"/>
      <c r="AO22" s="630"/>
      <c r="AP22" s="630"/>
      <c r="AQ22" s="630"/>
      <c r="AR22" s="631"/>
      <c r="AS22" s="457"/>
      <c r="AT22" s="458"/>
      <c r="AU22" s="459"/>
      <c r="AV22" s="459"/>
      <c r="AW22" s="460"/>
      <c r="AX22" s="634"/>
      <c r="AY22" s="634"/>
      <c r="AZ22" s="461"/>
      <c r="BA22" s="460"/>
      <c r="BB22" s="459"/>
      <c r="BC22" s="460"/>
      <c r="BD22" s="462"/>
      <c r="BE22" s="635" t="str">
        <f ca="1">IF(AT23=data!$I$2,"",
IF(
IFERROR(SEARCH(AT23,BE22),0)=0,
IF(LEN(AT23)&gt;0,
       BE22&amp;IF(LEN(BE22)&gt;0,", ","")&amp;AT23,
       ""),
BE22
))</f>
        <v/>
      </c>
      <c r="BF22" s="630"/>
      <c r="BG22" s="630"/>
      <c r="BH22" s="630"/>
      <c r="BI22" s="630"/>
      <c r="BJ22" s="630"/>
      <c r="BK22" s="630"/>
      <c r="BL22" s="630"/>
      <c r="BM22" s="630"/>
      <c r="BN22" s="630"/>
      <c r="BO22" s="630"/>
      <c r="BP22" s="630"/>
      <c r="BQ22" s="630"/>
      <c r="BR22" s="630"/>
      <c r="BS22" s="630"/>
      <c r="BT22" s="630"/>
      <c r="BU22" s="630"/>
      <c r="BV22" s="630"/>
      <c r="BW22" s="630"/>
      <c r="BX22" s="630"/>
      <c r="BY22" s="630"/>
      <c r="BZ22" s="630"/>
      <c r="CA22" s="636"/>
      <c r="CB22" s="132"/>
      <c r="CC22" s="132"/>
      <c r="CD22" s="137"/>
      <c r="CE22" s="8"/>
    </row>
    <row r="23" spans="1:83" ht="11.1" customHeight="1">
      <c r="A23" s="8"/>
      <c r="B23" s="197"/>
      <c r="C23" s="668"/>
      <c r="D23" s="201"/>
      <c r="E23" s="91"/>
      <c r="F23" s="205"/>
      <c r="G23" s="628"/>
      <c r="H23" s="628"/>
      <c r="I23" s="628"/>
      <c r="J23" s="628"/>
      <c r="K23" s="628"/>
      <c r="L23" s="628"/>
      <c r="M23" s="628"/>
      <c r="N23" s="628"/>
      <c r="O23" s="628"/>
      <c r="P23" s="628"/>
      <c r="Q23" s="628"/>
      <c r="R23" s="628"/>
      <c r="S23" s="657"/>
      <c r="T23" s="658"/>
      <c r="U23" s="658"/>
      <c r="V23" s="658"/>
      <c r="W23" s="658"/>
      <c r="X23" s="659"/>
      <c r="Y23" s="208"/>
      <c r="Z23" s="642"/>
      <c r="AA23" s="643"/>
      <c r="AB23" s="643"/>
      <c r="AC23" s="644"/>
      <c r="AD23" s="371"/>
      <c r="AE23" s="632"/>
      <c r="AF23" s="632"/>
      <c r="AG23" s="632"/>
      <c r="AH23" s="632"/>
      <c r="AI23" s="632"/>
      <c r="AJ23" s="632"/>
      <c r="AK23" s="632"/>
      <c r="AL23" s="632"/>
      <c r="AM23" s="632"/>
      <c r="AN23" s="632"/>
      <c r="AO23" s="632"/>
      <c r="AP23" s="632"/>
      <c r="AQ23" s="632"/>
      <c r="AR23" s="633"/>
      <c r="AS23" s="463"/>
      <c r="AT23" s="642"/>
      <c r="AU23" s="643"/>
      <c r="AV23" s="643"/>
      <c r="AW23" s="643"/>
      <c r="AX23" s="643"/>
      <c r="AY23" s="643"/>
      <c r="AZ23" s="643"/>
      <c r="BA23" s="643"/>
      <c r="BB23" s="643"/>
      <c r="BC23" s="644"/>
      <c r="BD23" s="464"/>
      <c r="BE23" s="637"/>
      <c r="BF23" s="632"/>
      <c r="BG23" s="632"/>
      <c r="BH23" s="632"/>
      <c r="BI23" s="632"/>
      <c r="BJ23" s="632"/>
      <c r="BK23" s="632"/>
      <c r="BL23" s="632"/>
      <c r="BM23" s="632"/>
      <c r="BN23" s="632"/>
      <c r="BO23" s="632"/>
      <c r="BP23" s="632"/>
      <c r="BQ23" s="632"/>
      <c r="BR23" s="632"/>
      <c r="BS23" s="632"/>
      <c r="BT23" s="632"/>
      <c r="BU23" s="632"/>
      <c r="BV23" s="632"/>
      <c r="BW23" s="632"/>
      <c r="BX23" s="632"/>
      <c r="BY23" s="632"/>
      <c r="BZ23" s="632"/>
      <c r="CA23" s="638"/>
      <c r="CB23" s="132"/>
      <c r="CC23" s="132"/>
      <c r="CD23" s="137"/>
      <c r="CE23" s="8"/>
    </row>
    <row r="24" spans="1:83" ht="11.1" customHeight="1">
      <c r="A24" s="87"/>
      <c r="B24" s="131"/>
      <c r="C24" s="646"/>
      <c r="D24" s="201"/>
      <c r="E24" s="203"/>
      <c r="F24" s="205"/>
      <c r="G24" s="628"/>
      <c r="H24" s="628"/>
      <c r="I24" s="628"/>
      <c r="J24" s="628"/>
      <c r="K24" s="628"/>
      <c r="L24" s="628"/>
      <c r="M24" s="628"/>
      <c r="N24" s="628"/>
      <c r="O24" s="628"/>
      <c r="P24" s="628"/>
      <c r="Q24" s="628"/>
      <c r="R24" s="628"/>
      <c r="S24" s="660"/>
      <c r="T24" s="661"/>
      <c r="U24" s="661"/>
      <c r="V24" s="661"/>
      <c r="W24" s="661"/>
      <c r="X24" s="662"/>
      <c r="Y24" s="209"/>
      <c r="Z24" s="650"/>
      <c r="AA24" s="650"/>
      <c r="AB24" s="650"/>
      <c r="AC24" s="650"/>
      <c r="AD24" s="372"/>
      <c r="AE24" s="640"/>
      <c r="AF24" s="640"/>
      <c r="AG24" s="640"/>
      <c r="AH24" s="640"/>
      <c r="AI24" s="640"/>
      <c r="AJ24" s="640"/>
      <c r="AK24" s="640"/>
      <c r="AL24" s="640"/>
      <c r="AM24" s="640"/>
      <c r="AN24" s="640"/>
      <c r="AO24" s="640"/>
      <c r="AP24" s="640"/>
      <c r="AQ24" s="640"/>
      <c r="AR24" s="649"/>
      <c r="AS24" s="465"/>
      <c r="AT24" s="466"/>
      <c r="AU24" s="467"/>
      <c r="AV24" s="467"/>
      <c r="AW24" s="467"/>
      <c r="AX24" s="467"/>
      <c r="AY24" s="467"/>
      <c r="AZ24" s="467"/>
      <c r="BA24" s="467"/>
      <c r="BB24" s="467"/>
      <c r="BC24" s="467"/>
      <c r="BD24" s="468"/>
      <c r="BE24" s="639"/>
      <c r="BF24" s="640"/>
      <c r="BG24" s="640"/>
      <c r="BH24" s="640"/>
      <c r="BI24" s="640"/>
      <c r="BJ24" s="640"/>
      <c r="BK24" s="640"/>
      <c r="BL24" s="640"/>
      <c r="BM24" s="640"/>
      <c r="BN24" s="640"/>
      <c r="BO24" s="640"/>
      <c r="BP24" s="640"/>
      <c r="BQ24" s="640"/>
      <c r="BR24" s="640"/>
      <c r="BS24" s="640"/>
      <c r="BT24" s="640"/>
      <c r="BU24" s="640"/>
      <c r="BV24" s="640"/>
      <c r="BW24" s="640"/>
      <c r="BX24" s="640"/>
      <c r="BY24" s="640"/>
      <c r="BZ24" s="640"/>
      <c r="CA24" s="641"/>
      <c r="CB24" s="132"/>
      <c r="CC24" s="132"/>
      <c r="CD24" s="137"/>
      <c r="CE24" s="335"/>
    </row>
    <row r="25" spans="1:83" ht="11.1" customHeight="1">
      <c r="A25" s="87"/>
      <c r="B25" s="131"/>
      <c r="C25" s="645">
        <v>4</v>
      </c>
      <c r="D25" s="198"/>
      <c r="E25" s="199"/>
      <c r="F25" s="200"/>
      <c r="G25" s="627"/>
      <c r="H25" s="627"/>
      <c r="I25" s="627"/>
      <c r="J25" s="627"/>
      <c r="K25" s="627"/>
      <c r="L25" s="627"/>
      <c r="M25" s="627"/>
      <c r="N25" s="627"/>
      <c r="O25" s="627"/>
      <c r="P25" s="627"/>
      <c r="Q25" s="627"/>
      <c r="R25" s="627"/>
      <c r="S25" s="654"/>
      <c r="T25" s="655"/>
      <c r="U25" s="655"/>
      <c r="V25" s="655"/>
      <c r="W25" s="655"/>
      <c r="X25" s="656"/>
      <c r="Y25" s="207"/>
      <c r="Z25" s="211"/>
      <c r="AA25" s="629"/>
      <c r="AB25" s="629"/>
      <c r="AC25" s="211"/>
      <c r="AD25" s="210"/>
      <c r="AE25" s="630" t="str">
        <f ca="1">IF(Z26=data!$I$2,"",
IF(
IFERROR(SEARCH(Z26,AE25),0)=0,
IF(LEN(Z26)&gt;0,
       AE25&amp;IF(LEN(AE25)&gt;0,", ","")&amp;Z26,
       ""),
AE25
))</f>
        <v/>
      </c>
      <c r="AF25" s="630"/>
      <c r="AG25" s="630"/>
      <c r="AH25" s="630"/>
      <c r="AI25" s="630"/>
      <c r="AJ25" s="630"/>
      <c r="AK25" s="630"/>
      <c r="AL25" s="630"/>
      <c r="AM25" s="630"/>
      <c r="AN25" s="630"/>
      <c r="AO25" s="630"/>
      <c r="AP25" s="630"/>
      <c r="AQ25" s="630"/>
      <c r="AR25" s="631"/>
      <c r="AS25" s="457"/>
      <c r="AT25" s="458"/>
      <c r="AU25" s="459"/>
      <c r="AV25" s="459"/>
      <c r="AW25" s="460"/>
      <c r="AX25" s="634"/>
      <c r="AY25" s="634"/>
      <c r="AZ25" s="461"/>
      <c r="BA25" s="460"/>
      <c r="BB25" s="459"/>
      <c r="BC25" s="460"/>
      <c r="BD25" s="462"/>
      <c r="BE25" s="635" t="str">
        <f ca="1">IF(AT26=data!$I$2,"",
IF(
IFERROR(SEARCH(AT26,BE25),0)=0,
IF(LEN(AT26)&gt;0,
       BE25&amp;IF(LEN(BE25)&gt;0,", ","")&amp;AT26,
       ""),
BE25
))</f>
        <v/>
      </c>
      <c r="BF25" s="630"/>
      <c r="BG25" s="630"/>
      <c r="BH25" s="630"/>
      <c r="BI25" s="630"/>
      <c r="BJ25" s="630"/>
      <c r="BK25" s="630"/>
      <c r="BL25" s="630"/>
      <c r="BM25" s="630"/>
      <c r="BN25" s="630"/>
      <c r="BO25" s="630"/>
      <c r="BP25" s="630"/>
      <c r="BQ25" s="630"/>
      <c r="BR25" s="630"/>
      <c r="BS25" s="630"/>
      <c r="BT25" s="630"/>
      <c r="BU25" s="630"/>
      <c r="BV25" s="630"/>
      <c r="BW25" s="630"/>
      <c r="BX25" s="630"/>
      <c r="BY25" s="630"/>
      <c r="BZ25" s="630"/>
      <c r="CA25" s="636"/>
      <c r="CB25" s="132"/>
      <c r="CC25" s="132"/>
      <c r="CD25" s="137"/>
      <c r="CE25" s="335"/>
    </row>
    <row r="26" spans="1:83" ht="11.1" customHeight="1">
      <c r="A26" s="87"/>
      <c r="B26" s="131"/>
      <c r="C26" s="646"/>
      <c r="D26" s="201"/>
      <c r="E26" s="91"/>
      <c r="F26" s="205"/>
      <c r="G26" s="628"/>
      <c r="H26" s="628"/>
      <c r="I26" s="628"/>
      <c r="J26" s="628"/>
      <c r="K26" s="628"/>
      <c r="L26" s="628"/>
      <c r="M26" s="628"/>
      <c r="N26" s="628"/>
      <c r="O26" s="628"/>
      <c r="P26" s="628"/>
      <c r="Q26" s="628"/>
      <c r="R26" s="628"/>
      <c r="S26" s="657"/>
      <c r="T26" s="658"/>
      <c r="U26" s="658"/>
      <c r="V26" s="658"/>
      <c r="W26" s="658"/>
      <c r="X26" s="659"/>
      <c r="Y26" s="208"/>
      <c r="Z26" s="642"/>
      <c r="AA26" s="643"/>
      <c r="AB26" s="643"/>
      <c r="AC26" s="644"/>
      <c r="AD26" s="371"/>
      <c r="AE26" s="632"/>
      <c r="AF26" s="632"/>
      <c r="AG26" s="632"/>
      <c r="AH26" s="632"/>
      <c r="AI26" s="632"/>
      <c r="AJ26" s="632"/>
      <c r="AK26" s="632"/>
      <c r="AL26" s="632"/>
      <c r="AM26" s="632"/>
      <c r="AN26" s="632"/>
      <c r="AO26" s="632"/>
      <c r="AP26" s="632"/>
      <c r="AQ26" s="632"/>
      <c r="AR26" s="633"/>
      <c r="AS26" s="463"/>
      <c r="AT26" s="642"/>
      <c r="AU26" s="643"/>
      <c r="AV26" s="643"/>
      <c r="AW26" s="643"/>
      <c r="AX26" s="643"/>
      <c r="AY26" s="643"/>
      <c r="AZ26" s="643"/>
      <c r="BA26" s="643"/>
      <c r="BB26" s="643"/>
      <c r="BC26" s="644"/>
      <c r="BD26" s="464"/>
      <c r="BE26" s="637"/>
      <c r="BF26" s="632"/>
      <c r="BG26" s="632"/>
      <c r="BH26" s="632"/>
      <c r="BI26" s="632"/>
      <c r="BJ26" s="632"/>
      <c r="BK26" s="632"/>
      <c r="BL26" s="632"/>
      <c r="BM26" s="632"/>
      <c r="BN26" s="632"/>
      <c r="BO26" s="632"/>
      <c r="BP26" s="632"/>
      <c r="BQ26" s="632"/>
      <c r="BR26" s="632"/>
      <c r="BS26" s="632"/>
      <c r="BT26" s="632"/>
      <c r="BU26" s="632"/>
      <c r="BV26" s="632"/>
      <c r="BW26" s="632"/>
      <c r="BX26" s="632"/>
      <c r="BY26" s="632"/>
      <c r="BZ26" s="632"/>
      <c r="CA26" s="638"/>
      <c r="CB26" s="132"/>
      <c r="CC26" s="132"/>
      <c r="CD26" s="137"/>
      <c r="CE26" s="335"/>
    </row>
    <row r="27" spans="1:83" ht="11.1" customHeight="1">
      <c r="A27" s="87"/>
      <c r="B27" s="131"/>
      <c r="C27" s="647"/>
      <c r="D27" s="201"/>
      <c r="E27" s="203"/>
      <c r="F27" s="205"/>
      <c r="G27" s="648"/>
      <c r="H27" s="648"/>
      <c r="I27" s="648"/>
      <c r="J27" s="648"/>
      <c r="K27" s="648"/>
      <c r="L27" s="648"/>
      <c r="M27" s="648"/>
      <c r="N27" s="648"/>
      <c r="O27" s="648"/>
      <c r="P27" s="648"/>
      <c r="Q27" s="648"/>
      <c r="R27" s="648"/>
      <c r="S27" s="660"/>
      <c r="T27" s="661"/>
      <c r="U27" s="661"/>
      <c r="V27" s="661"/>
      <c r="W27" s="661"/>
      <c r="X27" s="662"/>
      <c r="Y27" s="209"/>
      <c r="Z27" s="650"/>
      <c r="AA27" s="650"/>
      <c r="AB27" s="650"/>
      <c r="AC27" s="650"/>
      <c r="AD27" s="372"/>
      <c r="AE27" s="640"/>
      <c r="AF27" s="640"/>
      <c r="AG27" s="640"/>
      <c r="AH27" s="640"/>
      <c r="AI27" s="640"/>
      <c r="AJ27" s="640"/>
      <c r="AK27" s="640"/>
      <c r="AL27" s="640"/>
      <c r="AM27" s="640"/>
      <c r="AN27" s="640"/>
      <c r="AO27" s="640"/>
      <c r="AP27" s="640"/>
      <c r="AQ27" s="640"/>
      <c r="AR27" s="649"/>
      <c r="AS27" s="465"/>
      <c r="AT27" s="466"/>
      <c r="AU27" s="467"/>
      <c r="AV27" s="467"/>
      <c r="AW27" s="467"/>
      <c r="AX27" s="467"/>
      <c r="AY27" s="467"/>
      <c r="AZ27" s="467"/>
      <c r="BA27" s="467"/>
      <c r="BB27" s="467"/>
      <c r="BC27" s="467"/>
      <c r="BD27" s="468"/>
      <c r="BE27" s="639"/>
      <c r="BF27" s="640"/>
      <c r="BG27" s="640"/>
      <c r="BH27" s="640"/>
      <c r="BI27" s="640"/>
      <c r="BJ27" s="640"/>
      <c r="BK27" s="640"/>
      <c r="BL27" s="640"/>
      <c r="BM27" s="640"/>
      <c r="BN27" s="640"/>
      <c r="BO27" s="640"/>
      <c r="BP27" s="640"/>
      <c r="BQ27" s="640"/>
      <c r="BR27" s="640"/>
      <c r="BS27" s="640"/>
      <c r="BT27" s="640"/>
      <c r="BU27" s="640"/>
      <c r="BV27" s="640"/>
      <c r="BW27" s="640"/>
      <c r="BX27" s="640"/>
      <c r="BY27" s="640"/>
      <c r="BZ27" s="640"/>
      <c r="CA27" s="641"/>
      <c r="CB27" s="473"/>
      <c r="CC27" s="135"/>
      <c r="CD27" s="137"/>
      <c r="CE27" s="335"/>
    </row>
    <row r="28" spans="1:83" ht="11.1" customHeight="1">
      <c r="A28" s="87"/>
      <c r="B28" s="131"/>
      <c r="C28" s="645">
        <v>5</v>
      </c>
      <c r="D28" s="198"/>
      <c r="E28" s="199"/>
      <c r="F28" s="200"/>
      <c r="G28" s="627"/>
      <c r="H28" s="627"/>
      <c r="I28" s="627"/>
      <c r="J28" s="627"/>
      <c r="K28" s="627"/>
      <c r="L28" s="627"/>
      <c r="M28" s="627"/>
      <c r="N28" s="627"/>
      <c r="O28" s="627"/>
      <c r="P28" s="627"/>
      <c r="Q28" s="627"/>
      <c r="R28" s="627"/>
      <c r="S28" s="654"/>
      <c r="T28" s="655"/>
      <c r="U28" s="655"/>
      <c r="V28" s="655"/>
      <c r="W28" s="655"/>
      <c r="X28" s="656"/>
      <c r="Y28" s="207"/>
      <c r="Z28" s="211"/>
      <c r="AA28" s="629"/>
      <c r="AB28" s="629"/>
      <c r="AC28" s="211"/>
      <c r="AD28" s="210"/>
      <c r="AE28" s="630" t="str">
        <f ca="1">IF(Z29=data!$I$2,"",
IF(
IFERROR(SEARCH(Z29,AE28),0)=0,
IF(LEN(Z29)&gt;0,
       AE28&amp;IF(LEN(AE28)&gt;0,", ","")&amp;Z29,
       ""),
AE28
))</f>
        <v/>
      </c>
      <c r="AF28" s="630"/>
      <c r="AG28" s="630"/>
      <c r="AH28" s="630"/>
      <c r="AI28" s="630"/>
      <c r="AJ28" s="630"/>
      <c r="AK28" s="630"/>
      <c r="AL28" s="630"/>
      <c r="AM28" s="630"/>
      <c r="AN28" s="630"/>
      <c r="AO28" s="630"/>
      <c r="AP28" s="630"/>
      <c r="AQ28" s="630"/>
      <c r="AR28" s="631"/>
      <c r="AS28" s="457"/>
      <c r="AT28" s="458"/>
      <c r="AU28" s="459"/>
      <c r="AV28" s="459"/>
      <c r="AW28" s="460"/>
      <c r="AX28" s="634"/>
      <c r="AY28" s="634"/>
      <c r="AZ28" s="461"/>
      <c r="BA28" s="460"/>
      <c r="BB28" s="459"/>
      <c r="BC28" s="460"/>
      <c r="BD28" s="462"/>
      <c r="BE28" s="635" t="str">
        <f ca="1">IF(AT29=data!$I$2,"",
IF(
IFERROR(SEARCH(AT29,BE28),0)=0,
IF(LEN(AT29)&gt;0,
       BE28&amp;IF(LEN(BE28)&gt;0,", ","")&amp;AT29,
       ""),
BE28
))</f>
        <v/>
      </c>
      <c r="BF28" s="630"/>
      <c r="BG28" s="630"/>
      <c r="BH28" s="630"/>
      <c r="BI28" s="630"/>
      <c r="BJ28" s="630"/>
      <c r="BK28" s="630"/>
      <c r="BL28" s="630"/>
      <c r="BM28" s="630"/>
      <c r="BN28" s="630"/>
      <c r="BO28" s="630"/>
      <c r="BP28" s="630"/>
      <c r="BQ28" s="630"/>
      <c r="BR28" s="630"/>
      <c r="BS28" s="630"/>
      <c r="BT28" s="630"/>
      <c r="BU28" s="630"/>
      <c r="BV28" s="630"/>
      <c r="BW28" s="630"/>
      <c r="BX28" s="630"/>
      <c r="BY28" s="630"/>
      <c r="BZ28" s="630"/>
      <c r="CA28" s="636"/>
      <c r="CB28" s="473"/>
      <c r="CC28" s="135"/>
      <c r="CD28" s="137"/>
      <c r="CE28" s="335"/>
    </row>
    <row r="29" spans="1:83" ht="11.1" customHeight="1">
      <c r="A29" s="87"/>
      <c r="B29" s="131"/>
      <c r="C29" s="646"/>
      <c r="D29" s="201"/>
      <c r="E29" s="91"/>
      <c r="F29" s="205"/>
      <c r="G29" s="628"/>
      <c r="H29" s="628"/>
      <c r="I29" s="628"/>
      <c r="J29" s="628"/>
      <c r="K29" s="628"/>
      <c r="L29" s="628"/>
      <c r="M29" s="628"/>
      <c r="N29" s="628"/>
      <c r="O29" s="628"/>
      <c r="P29" s="628"/>
      <c r="Q29" s="628"/>
      <c r="R29" s="628"/>
      <c r="S29" s="657"/>
      <c r="T29" s="658"/>
      <c r="U29" s="658"/>
      <c r="V29" s="658"/>
      <c r="W29" s="658"/>
      <c r="X29" s="659"/>
      <c r="Y29" s="208"/>
      <c r="Z29" s="642"/>
      <c r="AA29" s="643"/>
      <c r="AB29" s="643"/>
      <c r="AC29" s="644"/>
      <c r="AD29" s="371"/>
      <c r="AE29" s="632"/>
      <c r="AF29" s="632"/>
      <c r="AG29" s="632"/>
      <c r="AH29" s="632"/>
      <c r="AI29" s="632"/>
      <c r="AJ29" s="632"/>
      <c r="AK29" s="632"/>
      <c r="AL29" s="632"/>
      <c r="AM29" s="632"/>
      <c r="AN29" s="632"/>
      <c r="AO29" s="632"/>
      <c r="AP29" s="632"/>
      <c r="AQ29" s="632"/>
      <c r="AR29" s="633"/>
      <c r="AS29" s="463"/>
      <c r="AT29" s="642"/>
      <c r="AU29" s="643"/>
      <c r="AV29" s="643"/>
      <c r="AW29" s="643"/>
      <c r="AX29" s="643"/>
      <c r="AY29" s="643"/>
      <c r="AZ29" s="643"/>
      <c r="BA29" s="643"/>
      <c r="BB29" s="643"/>
      <c r="BC29" s="644"/>
      <c r="BD29" s="464"/>
      <c r="BE29" s="637"/>
      <c r="BF29" s="632"/>
      <c r="BG29" s="632"/>
      <c r="BH29" s="632"/>
      <c r="BI29" s="632"/>
      <c r="BJ29" s="632"/>
      <c r="BK29" s="632"/>
      <c r="BL29" s="632"/>
      <c r="BM29" s="632"/>
      <c r="BN29" s="632"/>
      <c r="BO29" s="632"/>
      <c r="BP29" s="632"/>
      <c r="BQ29" s="632"/>
      <c r="BR29" s="632"/>
      <c r="BS29" s="632"/>
      <c r="BT29" s="632"/>
      <c r="BU29" s="632"/>
      <c r="BV29" s="632"/>
      <c r="BW29" s="632"/>
      <c r="BX29" s="632"/>
      <c r="BY29" s="632"/>
      <c r="BZ29" s="632"/>
      <c r="CA29" s="638"/>
      <c r="CB29" s="473"/>
      <c r="CC29" s="135"/>
      <c r="CD29" s="137"/>
      <c r="CE29" s="335"/>
    </row>
    <row r="30" spans="1:83" ht="11.1" customHeight="1">
      <c r="A30" s="87"/>
      <c r="B30" s="131"/>
      <c r="C30" s="646"/>
      <c r="D30" s="201"/>
      <c r="E30" s="203"/>
      <c r="F30" s="205"/>
      <c r="G30" s="628"/>
      <c r="H30" s="628"/>
      <c r="I30" s="628"/>
      <c r="J30" s="628"/>
      <c r="K30" s="628"/>
      <c r="L30" s="628"/>
      <c r="M30" s="628"/>
      <c r="N30" s="628"/>
      <c r="O30" s="628"/>
      <c r="P30" s="628"/>
      <c r="Q30" s="628"/>
      <c r="R30" s="628"/>
      <c r="S30" s="660"/>
      <c r="T30" s="661"/>
      <c r="U30" s="661"/>
      <c r="V30" s="661"/>
      <c r="W30" s="661"/>
      <c r="X30" s="662"/>
      <c r="Y30" s="209"/>
      <c r="Z30" s="650"/>
      <c r="AA30" s="650"/>
      <c r="AB30" s="650"/>
      <c r="AC30" s="650"/>
      <c r="AD30" s="372"/>
      <c r="AE30" s="640"/>
      <c r="AF30" s="640"/>
      <c r="AG30" s="640"/>
      <c r="AH30" s="640"/>
      <c r="AI30" s="640"/>
      <c r="AJ30" s="640"/>
      <c r="AK30" s="640"/>
      <c r="AL30" s="640"/>
      <c r="AM30" s="640"/>
      <c r="AN30" s="640"/>
      <c r="AO30" s="640"/>
      <c r="AP30" s="640"/>
      <c r="AQ30" s="640"/>
      <c r="AR30" s="649"/>
      <c r="AS30" s="465"/>
      <c r="AT30" s="466"/>
      <c r="AU30" s="467"/>
      <c r="AV30" s="467"/>
      <c r="AW30" s="467"/>
      <c r="AX30" s="467"/>
      <c r="AY30" s="467"/>
      <c r="AZ30" s="467"/>
      <c r="BA30" s="467"/>
      <c r="BB30" s="467"/>
      <c r="BC30" s="467"/>
      <c r="BD30" s="468"/>
      <c r="BE30" s="639"/>
      <c r="BF30" s="640"/>
      <c r="BG30" s="640"/>
      <c r="BH30" s="640"/>
      <c r="BI30" s="640"/>
      <c r="BJ30" s="640"/>
      <c r="BK30" s="640"/>
      <c r="BL30" s="640"/>
      <c r="BM30" s="640"/>
      <c r="BN30" s="640"/>
      <c r="BO30" s="640"/>
      <c r="BP30" s="640"/>
      <c r="BQ30" s="640"/>
      <c r="BR30" s="640"/>
      <c r="BS30" s="640"/>
      <c r="BT30" s="640"/>
      <c r="BU30" s="640"/>
      <c r="BV30" s="640"/>
      <c r="BW30" s="640"/>
      <c r="BX30" s="640"/>
      <c r="BY30" s="640"/>
      <c r="BZ30" s="640"/>
      <c r="CA30" s="641"/>
      <c r="CB30" s="473"/>
      <c r="CC30" s="135"/>
      <c r="CD30" s="137"/>
      <c r="CE30" s="335"/>
    </row>
    <row r="31" spans="1:83" ht="11.1" customHeight="1">
      <c r="A31" s="87"/>
      <c r="B31" s="131"/>
      <c r="C31" s="645">
        <v>6</v>
      </c>
      <c r="D31" s="198"/>
      <c r="E31" s="199"/>
      <c r="F31" s="200"/>
      <c r="G31" s="627"/>
      <c r="H31" s="627"/>
      <c r="I31" s="627"/>
      <c r="J31" s="627"/>
      <c r="K31" s="627"/>
      <c r="L31" s="627"/>
      <c r="M31" s="627"/>
      <c r="N31" s="627"/>
      <c r="O31" s="627"/>
      <c r="P31" s="627"/>
      <c r="Q31" s="627"/>
      <c r="R31" s="627"/>
      <c r="S31" s="654"/>
      <c r="T31" s="655"/>
      <c r="U31" s="655"/>
      <c r="V31" s="655"/>
      <c r="W31" s="655"/>
      <c r="X31" s="656"/>
      <c r="Y31" s="207"/>
      <c r="Z31" s="211"/>
      <c r="AA31" s="629"/>
      <c r="AB31" s="629"/>
      <c r="AC31" s="211"/>
      <c r="AD31" s="210"/>
      <c r="AE31" s="630" t="str">
        <f ca="1">IF(Z32=data!$I$2,"",
IF(
IFERROR(SEARCH(Z32,AE31),0)=0,
IF(LEN(Z32)&gt;0,
       AE31&amp;IF(LEN(AE31)&gt;0,", ","")&amp;Z32,
       ""),
AE31
))</f>
        <v/>
      </c>
      <c r="AF31" s="630"/>
      <c r="AG31" s="630"/>
      <c r="AH31" s="630"/>
      <c r="AI31" s="630"/>
      <c r="AJ31" s="630"/>
      <c r="AK31" s="630"/>
      <c r="AL31" s="630"/>
      <c r="AM31" s="630"/>
      <c r="AN31" s="630"/>
      <c r="AO31" s="630"/>
      <c r="AP31" s="630"/>
      <c r="AQ31" s="630"/>
      <c r="AR31" s="631"/>
      <c r="AS31" s="457"/>
      <c r="AT31" s="458"/>
      <c r="AU31" s="459"/>
      <c r="AV31" s="459"/>
      <c r="AW31" s="460"/>
      <c r="AX31" s="634"/>
      <c r="AY31" s="634"/>
      <c r="AZ31" s="461"/>
      <c r="BA31" s="460"/>
      <c r="BB31" s="459"/>
      <c r="BC31" s="460"/>
      <c r="BD31" s="462"/>
      <c r="BE31" s="635" t="str">
        <f ca="1">IF(AT32=data!$I$2,"",
IF(
IFERROR(SEARCH(AT32,BE31),0)=0,
IF(LEN(AT32)&gt;0,
       BE31&amp;IF(LEN(BE31)&gt;0,", ","")&amp;AT32,
       ""),
BE31
))</f>
        <v/>
      </c>
      <c r="BF31" s="630"/>
      <c r="BG31" s="630"/>
      <c r="BH31" s="630"/>
      <c r="BI31" s="630"/>
      <c r="BJ31" s="630"/>
      <c r="BK31" s="630"/>
      <c r="BL31" s="630"/>
      <c r="BM31" s="630"/>
      <c r="BN31" s="630"/>
      <c r="BO31" s="630"/>
      <c r="BP31" s="630"/>
      <c r="BQ31" s="630"/>
      <c r="BR31" s="630"/>
      <c r="BS31" s="630"/>
      <c r="BT31" s="630"/>
      <c r="BU31" s="630"/>
      <c r="BV31" s="630"/>
      <c r="BW31" s="630"/>
      <c r="BX31" s="630"/>
      <c r="BY31" s="630"/>
      <c r="BZ31" s="630"/>
      <c r="CA31" s="636"/>
      <c r="CB31" s="473"/>
      <c r="CC31" s="135"/>
      <c r="CD31" s="137"/>
      <c r="CE31" s="335"/>
    </row>
    <row r="32" spans="1:83" ht="11.1" customHeight="1">
      <c r="A32" s="87"/>
      <c r="B32" s="131"/>
      <c r="C32" s="646"/>
      <c r="D32" s="201"/>
      <c r="E32" s="91"/>
      <c r="F32" s="205"/>
      <c r="G32" s="628"/>
      <c r="H32" s="628"/>
      <c r="I32" s="628"/>
      <c r="J32" s="628"/>
      <c r="K32" s="628"/>
      <c r="L32" s="628"/>
      <c r="M32" s="628"/>
      <c r="N32" s="628"/>
      <c r="O32" s="628"/>
      <c r="P32" s="628"/>
      <c r="Q32" s="628"/>
      <c r="R32" s="628"/>
      <c r="S32" s="657"/>
      <c r="T32" s="658"/>
      <c r="U32" s="658"/>
      <c r="V32" s="658"/>
      <c r="W32" s="658"/>
      <c r="X32" s="659"/>
      <c r="Y32" s="208"/>
      <c r="Z32" s="642"/>
      <c r="AA32" s="643"/>
      <c r="AB32" s="643"/>
      <c r="AC32" s="644"/>
      <c r="AD32" s="371"/>
      <c r="AE32" s="632"/>
      <c r="AF32" s="632"/>
      <c r="AG32" s="632"/>
      <c r="AH32" s="632"/>
      <c r="AI32" s="632"/>
      <c r="AJ32" s="632"/>
      <c r="AK32" s="632"/>
      <c r="AL32" s="632"/>
      <c r="AM32" s="632"/>
      <c r="AN32" s="632"/>
      <c r="AO32" s="632"/>
      <c r="AP32" s="632"/>
      <c r="AQ32" s="632"/>
      <c r="AR32" s="633"/>
      <c r="AS32" s="463"/>
      <c r="AT32" s="642"/>
      <c r="AU32" s="643"/>
      <c r="AV32" s="643"/>
      <c r="AW32" s="643"/>
      <c r="AX32" s="643"/>
      <c r="AY32" s="643"/>
      <c r="AZ32" s="643"/>
      <c r="BA32" s="643"/>
      <c r="BB32" s="643"/>
      <c r="BC32" s="644"/>
      <c r="BD32" s="464"/>
      <c r="BE32" s="637"/>
      <c r="BF32" s="632"/>
      <c r="BG32" s="632"/>
      <c r="BH32" s="632"/>
      <c r="BI32" s="632"/>
      <c r="BJ32" s="632"/>
      <c r="BK32" s="632"/>
      <c r="BL32" s="632"/>
      <c r="BM32" s="632"/>
      <c r="BN32" s="632"/>
      <c r="BO32" s="632"/>
      <c r="BP32" s="632"/>
      <c r="BQ32" s="632"/>
      <c r="BR32" s="632"/>
      <c r="BS32" s="632"/>
      <c r="BT32" s="632"/>
      <c r="BU32" s="632"/>
      <c r="BV32" s="632"/>
      <c r="BW32" s="632"/>
      <c r="BX32" s="632"/>
      <c r="BY32" s="632"/>
      <c r="BZ32" s="632"/>
      <c r="CA32" s="638"/>
      <c r="CB32" s="473"/>
      <c r="CC32" s="135"/>
      <c r="CD32" s="137"/>
      <c r="CE32" s="335"/>
    </row>
    <row r="33" spans="1:83" ht="11.1" customHeight="1">
      <c r="A33" s="87"/>
      <c r="B33" s="131"/>
      <c r="C33" s="647"/>
      <c r="D33" s="201"/>
      <c r="E33" s="203"/>
      <c r="F33" s="205"/>
      <c r="G33" s="648"/>
      <c r="H33" s="648"/>
      <c r="I33" s="648"/>
      <c r="J33" s="648"/>
      <c r="K33" s="648"/>
      <c r="L33" s="648"/>
      <c r="M33" s="648"/>
      <c r="N33" s="648"/>
      <c r="O33" s="648"/>
      <c r="P33" s="648"/>
      <c r="Q33" s="648"/>
      <c r="R33" s="648"/>
      <c r="S33" s="660"/>
      <c r="T33" s="661"/>
      <c r="U33" s="661"/>
      <c r="V33" s="661"/>
      <c r="W33" s="661"/>
      <c r="X33" s="662"/>
      <c r="Y33" s="209"/>
      <c r="Z33" s="650"/>
      <c r="AA33" s="650"/>
      <c r="AB33" s="650"/>
      <c r="AC33" s="650"/>
      <c r="AD33" s="372"/>
      <c r="AE33" s="640"/>
      <c r="AF33" s="640"/>
      <c r="AG33" s="640"/>
      <c r="AH33" s="640"/>
      <c r="AI33" s="640"/>
      <c r="AJ33" s="640"/>
      <c r="AK33" s="640"/>
      <c r="AL33" s="640"/>
      <c r="AM33" s="640"/>
      <c r="AN33" s="640"/>
      <c r="AO33" s="640"/>
      <c r="AP33" s="640"/>
      <c r="AQ33" s="640"/>
      <c r="AR33" s="649"/>
      <c r="AS33" s="465"/>
      <c r="AT33" s="466"/>
      <c r="AU33" s="467"/>
      <c r="AV33" s="467"/>
      <c r="AW33" s="467"/>
      <c r="AX33" s="467"/>
      <c r="AY33" s="467"/>
      <c r="AZ33" s="467"/>
      <c r="BA33" s="467"/>
      <c r="BB33" s="467"/>
      <c r="BC33" s="467"/>
      <c r="BD33" s="468"/>
      <c r="BE33" s="639"/>
      <c r="BF33" s="640"/>
      <c r="BG33" s="640"/>
      <c r="BH33" s="640"/>
      <c r="BI33" s="640"/>
      <c r="BJ33" s="640"/>
      <c r="BK33" s="640"/>
      <c r="BL33" s="640"/>
      <c r="BM33" s="640"/>
      <c r="BN33" s="640"/>
      <c r="BO33" s="640"/>
      <c r="BP33" s="640"/>
      <c r="BQ33" s="640"/>
      <c r="BR33" s="640"/>
      <c r="BS33" s="640"/>
      <c r="BT33" s="640"/>
      <c r="BU33" s="640"/>
      <c r="BV33" s="640"/>
      <c r="BW33" s="640"/>
      <c r="BX33" s="640"/>
      <c r="BY33" s="640"/>
      <c r="BZ33" s="640"/>
      <c r="CA33" s="641"/>
      <c r="CB33" s="473"/>
      <c r="CC33" s="135"/>
      <c r="CD33" s="137"/>
      <c r="CE33" s="335"/>
    </row>
    <row r="34" spans="1:83" ht="11.1" customHeight="1">
      <c r="A34" s="87"/>
      <c r="B34" s="131"/>
      <c r="C34" s="645">
        <v>7</v>
      </c>
      <c r="D34" s="198"/>
      <c r="E34" s="199"/>
      <c r="F34" s="200"/>
      <c r="G34" s="627"/>
      <c r="H34" s="627"/>
      <c r="I34" s="627"/>
      <c r="J34" s="627"/>
      <c r="K34" s="627"/>
      <c r="L34" s="627"/>
      <c r="M34" s="627"/>
      <c r="N34" s="627"/>
      <c r="O34" s="627"/>
      <c r="P34" s="627"/>
      <c r="Q34" s="627"/>
      <c r="R34" s="627"/>
      <c r="S34" s="654"/>
      <c r="T34" s="655"/>
      <c r="U34" s="655"/>
      <c r="V34" s="655"/>
      <c r="W34" s="655"/>
      <c r="X34" s="656"/>
      <c r="Y34" s="207"/>
      <c r="Z34" s="211"/>
      <c r="AA34" s="629"/>
      <c r="AB34" s="629"/>
      <c r="AC34" s="211"/>
      <c r="AD34" s="210"/>
      <c r="AE34" s="630" t="str">
        <f ca="1">IF(Z35=data!$I$2,"",
IF(
IFERROR(SEARCH(Z35,AE34),0)=0,
IF(LEN(Z35)&gt;0,
       AE34&amp;IF(LEN(AE34)&gt;0,", ","")&amp;Z35,
       ""),
AE34
))</f>
        <v/>
      </c>
      <c r="AF34" s="630"/>
      <c r="AG34" s="630"/>
      <c r="AH34" s="630"/>
      <c r="AI34" s="630"/>
      <c r="AJ34" s="630"/>
      <c r="AK34" s="630"/>
      <c r="AL34" s="630"/>
      <c r="AM34" s="630"/>
      <c r="AN34" s="630"/>
      <c r="AO34" s="630"/>
      <c r="AP34" s="630"/>
      <c r="AQ34" s="630"/>
      <c r="AR34" s="631"/>
      <c r="AS34" s="457"/>
      <c r="AT34" s="458"/>
      <c r="AU34" s="459"/>
      <c r="AV34" s="459"/>
      <c r="AW34" s="460"/>
      <c r="AX34" s="634"/>
      <c r="AY34" s="634"/>
      <c r="AZ34" s="461"/>
      <c r="BA34" s="460"/>
      <c r="BB34" s="459"/>
      <c r="BC34" s="460"/>
      <c r="BD34" s="462"/>
      <c r="BE34" s="635" t="str">
        <f ca="1">IF(AT35=data!$I$2,"",
IF(
IFERROR(SEARCH(AT35,BE34),0)=0,
IF(LEN(AT35)&gt;0,
       BE34&amp;IF(LEN(BE34)&gt;0,", ","")&amp;AT35,
       ""),
BE34
))</f>
        <v/>
      </c>
      <c r="BF34" s="630"/>
      <c r="BG34" s="630"/>
      <c r="BH34" s="630"/>
      <c r="BI34" s="630"/>
      <c r="BJ34" s="630"/>
      <c r="BK34" s="630"/>
      <c r="BL34" s="630"/>
      <c r="BM34" s="630"/>
      <c r="BN34" s="630"/>
      <c r="BO34" s="630"/>
      <c r="BP34" s="630"/>
      <c r="BQ34" s="630"/>
      <c r="BR34" s="630"/>
      <c r="BS34" s="630"/>
      <c r="BT34" s="630"/>
      <c r="BU34" s="630"/>
      <c r="BV34" s="630"/>
      <c r="BW34" s="630"/>
      <c r="BX34" s="630"/>
      <c r="BY34" s="630"/>
      <c r="BZ34" s="630"/>
      <c r="CA34" s="636"/>
      <c r="CB34" s="473"/>
      <c r="CC34" s="135"/>
      <c r="CD34" s="137"/>
      <c r="CE34" s="335"/>
    </row>
    <row r="35" spans="1:83" ht="11.1" customHeight="1">
      <c r="A35" s="87"/>
      <c r="B35" s="131"/>
      <c r="C35" s="646"/>
      <c r="D35" s="201"/>
      <c r="E35" s="91"/>
      <c r="F35" s="205"/>
      <c r="G35" s="628"/>
      <c r="H35" s="628"/>
      <c r="I35" s="628"/>
      <c r="J35" s="628"/>
      <c r="K35" s="628"/>
      <c r="L35" s="628"/>
      <c r="M35" s="628"/>
      <c r="N35" s="628"/>
      <c r="O35" s="628"/>
      <c r="P35" s="628"/>
      <c r="Q35" s="628"/>
      <c r="R35" s="628"/>
      <c r="S35" s="657"/>
      <c r="T35" s="658"/>
      <c r="U35" s="658"/>
      <c r="V35" s="658"/>
      <c r="W35" s="658"/>
      <c r="X35" s="659"/>
      <c r="Y35" s="208"/>
      <c r="Z35" s="642"/>
      <c r="AA35" s="643"/>
      <c r="AB35" s="643"/>
      <c r="AC35" s="644"/>
      <c r="AD35" s="371"/>
      <c r="AE35" s="632"/>
      <c r="AF35" s="632"/>
      <c r="AG35" s="632"/>
      <c r="AH35" s="632"/>
      <c r="AI35" s="632"/>
      <c r="AJ35" s="632"/>
      <c r="AK35" s="632"/>
      <c r="AL35" s="632"/>
      <c r="AM35" s="632"/>
      <c r="AN35" s="632"/>
      <c r="AO35" s="632"/>
      <c r="AP35" s="632"/>
      <c r="AQ35" s="632"/>
      <c r="AR35" s="633"/>
      <c r="AS35" s="463"/>
      <c r="AT35" s="642"/>
      <c r="AU35" s="643"/>
      <c r="AV35" s="643"/>
      <c r="AW35" s="643"/>
      <c r="AX35" s="643"/>
      <c r="AY35" s="643"/>
      <c r="AZ35" s="643"/>
      <c r="BA35" s="643"/>
      <c r="BB35" s="643"/>
      <c r="BC35" s="644"/>
      <c r="BD35" s="464"/>
      <c r="BE35" s="637"/>
      <c r="BF35" s="632"/>
      <c r="BG35" s="632"/>
      <c r="BH35" s="632"/>
      <c r="BI35" s="632"/>
      <c r="BJ35" s="632"/>
      <c r="BK35" s="632"/>
      <c r="BL35" s="632"/>
      <c r="BM35" s="632"/>
      <c r="BN35" s="632"/>
      <c r="BO35" s="632"/>
      <c r="BP35" s="632"/>
      <c r="BQ35" s="632"/>
      <c r="BR35" s="632"/>
      <c r="BS35" s="632"/>
      <c r="BT35" s="632"/>
      <c r="BU35" s="632"/>
      <c r="BV35" s="632"/>
      <c r="BW35" s="632"/>
      <c r="BX35" s="632"/>
      <c r="BY35" s="632"/>
      <c r="BZ35" s="632"/>
      <c r="CA35" s="638"/>
      <c r="CB35" s="473"/>
      <c r="CC35" s="135"/>
      <c r="CD35" s="137"/>
      <c r="CE35" s="335"/>
    </row>
    <row r="36" spans="1:83" ht="11.1" customHeight="1">
      <c r="A36" s="87"/>
      <c r="B36" s="131"/>
      <c r="C36" s="646"/>
      <c r="D36" s="201"/>
      <c r="E36" s="203"/>
      <c r="F36" s="205"/>
      <c r="G36" s="628"/>
      <c r="H36" s="628"/>
      <c r="I36" s="628"/>
      <c r="J36" s="628"/>
      <c r="K36" s="628"/>
      <c r="L36" s="628"/>
      <c r="M36" s="628"/>
      <c r="N36" s="628"/>
      <c r="O36" s="628"/>
      <c r="P36" s="628"/>
      <c r="Q36" s="628"/>
      <c r="R36" s="628"/>
      <c r="S36" s="660"/>
      <c r="T36" s="661"/>
      <c r="U36" s="661"/>
      <c r="V36" s="661"/>
      <c r="W36" s="661"/>
      <c r="X36" s="662"/>
      <c r="Y36" s="209"/>
      <c r="Z36" s="650"/>
      <c r="AA36" s="650"/>
      <c r="AB36" s="650"/>
      <c r="AC36" s="650"/>
      <c r="AD36" s="372"/>
      <c r="AE36" s="640"/>
      <c r="AF36" s="640"/>
      <c r="AG36" s="640"/>
      <c r="AH36" s="640"/>
      <c r="AI36" s="640"/>
      <c r="AJ36" s="640"/>
      <c r="AK36" s="640"/>
      <c r="AL36" s="640"/>
      <c r="AM36" s="640"/>
      <c r="AN36" s="640"/>
      <c r="AO36" s="640"/>
      <c r="AP36" s="640"/>
      <c r="AQ36" s="640"/>
      <c r="AR36" s="649"/>
      <c r="AS36" s="465"/>
      <c r="AT36" s="466"/>
      <c r="AU36" s="467"/>
      <c r="AV36" s="467"/>
      <c r="AW36" s="467"/>
      <c r="AX36" s="467"/>
      <c r="AY36" s="467"/>
      <c r="AZ36" s="467"/>
      <c r="BA36" s="467"/>
      <c r="BB36" s="467"/>
      <c r="BC36" s="467"/>
      <c r="BD36" s="468"/>
      <c r="BE36" s="639"/>
      <c r="BF36" s="640"/>
      <c r="BG36" s="640"/>
      <c r="BH36" s="640"/>
      <c r="BI36" s="640"/>
      <c r="BJ36" s="640"/>
      <c r="BK36" s="640"/>
      <c r="BL36" s="640"/>
      <c r="BM36" s="640"/>
      <c r="BN36" s="640"/>
      <c r="BO36" s="640"/>
      <c r="BP36" s="640"/>
      <c r="BQ36" s="640"/>
      <c r="BR36" s="640"/>
      <c r="BS36" s="640"/>
      <c r="BT36" s="640"/>
      <c r="BU36" s="640"/>
      <c r="BV36" s="640"/>
      <c r="BW36" s="640"/>
      <c r="BX36" s="640"/>
      <c r="BY36" s="640"/>
      <c r="BZ36" s="640"/>
      <c r="CA36" s="641"/>
      <c r="CB36" s="473"/>
      <c r="CC36" s="135"/>
      <c r="CD36" s="137"/>
      <c r="CE36" s="335"/>
    </row>
    <row r="37" spans="1:83" ht="11.1" customHeight="1">
      <c r="A37" s="87"/>
      <c r="B37" s="131"/>
      <c r="C37" s="645">
        <v>8</v>
      </c>
      <c r="D37" s="198"/>
      <c r="E37" s="199"/>
      <c r="F37" s="200"/>
      <c r="G37" s="627"/>
      <c r="H37" s="627"/>
      <c r="I37" s="627"/>
      <c r="J37" s="627"/>
      <c r="K37" s="627"/>
      <c r="L37" s="627"/>
      <c r="M37" s="627"/>
      <c r="N37" s="627"/>
      <c r="O37" s="627"/>
      <c r="P37" s="627"/>
      <c r="Q37" s="627"/>
      <c r="R37" s="627"/>
      <c r="S37" s="654"/>
      <c r="T37" s="655"/>
      <c r="U37" s="655"/>
      <c r="V37" s="655"/>
      <c r="W37" s="655"/>
      <c r="X37" s="656"/>
      <c r="Y37" s="207"/>
      <c r="Z37" s="211"/>
      <c r="AA37" s="629"/>
      <c r="AB37" s="629"/>
      <c r="AC37" s="211"/>
      <c r="AD37" s="210"/>
      <c r="AE37" s="630" t="str">
        <f ca="1">IF(Z38=data!$I$2,"",
IF(
IFERROR(SEARCH(Z38,AE37),0)=0,
IF(LEN(Z38)&gt;0,
       AE37&amp;IF(LEN(AE37)&gt;0,", ","")&amp;Z38,
       ""),
AE37
))</f>
        <v/>
      </c>
      <c r="AF37" s="630"/>
      <c r="AG37" s="630"/>
      <c r="AH37" s="630"/>
      <c r="AI37" s="630"/>
      <c r="AJ37" s="630"/>
      <c r="AK37" s="630"/>
      <c r="AL37" s="630"/>
      <c r="AM37" s="630"/>
      <c r="AN37" s="630"/>
      <c r="AO37" s="630"/>
      <c r="AP37" s="630"/>
      <c r="AQ37" s="630"/>
      <c r="AR37" s="631"/>
      <c r="AS37" s="457"/>
      <c r="AT37" s="458"/>
      <c r="AU37" s="459"/>
      <c r="AV37" s="459"/>
      <c r="AW37" s="460"/>
      <c r="AX37" s="634"/>
      <c r="AY37" s="634"/>
      <c r="AZ37" s="461"/>
      <c r="BA37" s="460"/>
      <c r="BB37" s="459"/>
      <c r="BC37" s="460"/>
      <c r="BD37" s="462"/>
      <c r="BE37" s="635" t="str">
        <f ca="1">IF(AT38=data!$I$2,"",
IF(
IFERROR(SEARCH(AT38,BE37),0)=0,
IF(LEN(AT38)&gt;0,
       BE37&amp;IF(LEN(BE37)&gt;0,", ","")&amp;AT38,
       ""),
BE37
))</f>
        <v/>
      </c>
      <c r="BF37" s="630"/>
      <c r="BG37" s="630"/>
      <c r="BH37" s="630"/>
      <c r="BI37" s="630"/>
      <c r="BJ37" s="630"/>
      <c r="BK37" s="630"/>
      <c r="BL37" s="630"/>
      <c r="BM37" s="630"/>
      <c r="BN37" s="630"/>
      <c r="BO37" s="630"/>
      <c r="BP37" s="630"/>
      <c r="BQ37" s="630"/>
      <c r="BR37" s="630"/>
      <c r="BS37" s="630"/>
      <c r="BT37" s="630"/>
      <c r="BU37" s="630"/>
      <c r="BV37" s="630"/>
      <c r="BW37" s="630"/>
      <c r="BX37" s="630"/>
      <c r="BY37" s="630"/>
      <c r="BZ37" s="630"/>
      <c r="CA37" s="636"/>
      <c r="CB37" s="473"/>
      <c r="CC37" s="135"/>
      <c r="CD37" s="137"/>
      <c r="CE37" s="335"/>
    </row>
    <row r="38" spans="1:83" ht="11.1" customHeight="1">
      <c r="A38" s="87"/>
      <c r="B38" s="131"/>
      <c r="C38" s="646"/>
      <c r="D38" s="201"/>
      <c r="E38" s="91"/>
      <c r="F38" s="205"/>
      <c r="G38" s="628"/>
      <c r="H38" s="628"/>
      <c r="I38" s="628"/>
      <c r="J38" s="628"/>
      <c r="K38" s="628"/>
      <c r="L38" s="628"/>
      <c r="M38" s="628"/>
      <c r="N38" s="628"/>
      <c r="O38" s="628"/>
      <c r="P38" s="628"/>
      <c r="Q38" s="628"/>
      <c r="R38" s="628"/>
      <c r="S38" s="657"/>
      <c r="T38" s="658"/>
      <c r="U38" s="658"/>
      <c r="V38" s="658"/>
      <c r="W38" s="658"/>
      <c r="X38" s="659"/>
      <c r="Y38" s="208"/>
      <c r="Z38" s="642"/>
      <c r="AA38" s="643"/>
      <c r="AB38" s="643"/>
      <c r="AC38" s="644"/>
      <c r="AD38" s="371"/>
      <c r="AE38" s="632"/>
      <c r="AF38" s="632"/>
      <c r="AG38" s="632"/>
      <c r="AH38" s="632"/>
      <c r="AI38" s="632"/>
      <c r="AJ38" s="632"/>
      <c r="AK38" s="632"/>
      <c r="AL38" s="632"/>
      <c r="AM38" s="632"/>
      <c r="AN38" s="632"/>
      <c r="AO38" s="632"/>
      <c r="AP38" s="632"/>
      <c r="AQ38" s="632"/>
      <c r="AR38" s="633"/>
      <c r="AS38" s="463"/>
      <c r="AT38" s="642"/>
      <c r="AU38" s="643"/>
      <c r="AV38" s="643"/>
      <c r="AW38" s="643"/>
      <c r="AX38" s="643"/>
      <c r="AY38" s="643"/>
      <c r="AZ38" s="643"/>
      <c r="BA38" s="643"/>
      <c r="BB38" s="643"/>
      <c r="BC38" s="644"/>
      <c r="BD38" s="464"/>
      <c r="BE38" s="637"/>
      <c r="BF38" s="632"/>
      <c r="BG38" s="632"/>
      <c r="BH38" s="632"/>
      <c r="BI38" s="632"/>
      <c r="BJ38" s="632"/>
      <c r="BK38" s="632"/>
      <c r="BL38" s="632"/>
      <c r="BM38" s="632"/>
      <c r="BN38" s="632"/>
      <c r="BO38" s="632"/>
      <c r="BP38" s="632"/>
      <c r="BQ38" s="632"/>
      <c r="BR38" s="632"/>
      <c r="BS38" s="632"/>
      <c r="BT38" s="632"/>
      <c r="BU38" s="632"/>
      <c r="BV38" s="632"/>
      <c r="BW38" s="632"/>
      <c r="BX38" s="632"/>
      <c r="BY38" s="632"/>
      <c r="BZ38" s="632"/>
      <c r="CA38" s="638"/>
      <c r="CB38" s="473"/>
      <c r="CC38" s="135"/>
      <c r="CD38" s="137"/>
      <c r="CE38" s="335"/>
    </row>
    <row r="39" spans="1:83" ht="11.1" customHeight="1">
      <c r="A39" s="87"/>
      <c r="B39" s="131"/>
      <c r="C39" s="647"/>
      <c r="D39" s="201"/>
      <c r="E39" s="203"/>
      <c r="F39" s="205"/>
      <c r="G39" s="648"/>
      <c r="H39" s="648"/>
      <c r="I39" s="648"/>
      <c r="J39" s="648"/>
      <c r="K39" s="648"/>
      <c r="L39" s="648"/>
      <c r="M39" s="648"/>
      <c r="N39" s="648"/>
      <c r="O39" s="648"/>
      <c r="P39" s="648"/>
      <c r="Q39" s="648"/>
      <c r="R39" s="648"/>
      <c r="S39" s="660"/>
      <c r="T39" s="661"/>
      <c r="U39" s="661"/>
      <c r="V39" s="661"/>
      <c r="W39" s="661"/>
      <c r="X39" s="662"/>
      <c r="Y39" s="209"/>
      <c r="Z39" s="650"/>
      <c r="AA39" s="650"/>
      <c r="AB39" s="650"/>
      <c r="AC39" s="650"/>
      <c r="AD39" s="372"/>
      <c r="AE39" s="640"/>
      <c r="AF39" s="640"/>
      <c r="AG39" s="640"/>
      <c r="AH39" s="640"/>
      <c r="AI39" s="640"/>
      <c r="AJ39" s="640"/>
      <c r="AK39" s="640"/>
      <c r="AL39" s="640"/>
      <c r="AM39" s="640"/>
      <c r="AN39" s="640"/>
      <c r="AO39" s="640"/>
      <c r="AP39" s="640"/>
      <c r="AQ39" s="640"/>
      <c r="AR39" s="649"/>
      <c r="AS39" s="465"/>
      <c r="AT39" s="466"/>
      <c r="AU39" s="467"/>
      <c r="AV39" s="467"/>
      <c r="AW39" s="467"/>
      <c r="AX39" s="467"/>
      <c r="AY39" s="467"/>
      <c r="AZ39" s="467"/>
      <c r="BA39" s="467"/>
      <c r="BB39" s="467"/>
      <c r="BC39" s="467"/>
      <c r="BD39" s="468"/>
      <c r="BE39" s="639"/>
      <c r="BF39" s="640"/>
      <c r="BG39" s="640"/>
      <c r="BH39" s="640"/>
      <c r="BI39" s="640"/>
      <c r="BJ39" s="640"/>
      <c r="BK39" s="640"/>
      <c r="BL39" s="640"/>
      <c r="BM39" s="640"/>
      <c r="BN39" s="640"/>
      <c r="BO39" s="640"/>
      <c r="BP39" s="640"/>
      <c r="BQ39" s="640"/>
      <c r="BR39" s="640"/>
      <c r="BS39" s="640"/>
      <c r="BT39" s="640"/>
      <c r="BU39" s="640"/>
      <c r="BV39" s="640"/>
      <c r="BW39" s="640"/>
      <c r="BX39" s="640"/>
      <c r="BY39" s="640"/>
      <c r="BZ39" s="640"/>
      <c r="CA39" s="641"/>
      <c r="CB39" s="473"/>
      <c r="CC39" s="135"/>
      <c r="CD39" s="137"/>
      <c r="CE39" s="335"/>
    </row>
    <row r="40" spans="1:83" ht="11.1" customHeight="1">
      <c r="A40" s="87"/>
      <c r="B40" s="131"/>
      <c r="C40" s="645">
        <v>9</v>
      </c>
      <c r="D40" s="198"/>
      <c r="E40" s="199"/>
      <c r="F40" s="200"/>
      <c r="G40" s="627"/>
      <c r="H40" s="627"/>
      <c r="I40" s="627"/>
      <c r="J40" s="627"/>
      <c r="K40" s="627"/>
      <c r="L40" s="627"/>
      <c r="M40" s="627"/>
      <c r="N40" s="627"/>
      <c r="O40" s="627"/>
      <c r="P40" s="627"/>
      <c r="Q40" s="627"/>
      <c r="R40" s="627"/>
      <c r="S40" s="654"/>
      <c r="T40" s="655"/>
      <c r="U40" s="655"/>
      <c r="V40" s="655"/>
      <c r="W40" s="655"/>
      <c r="X40" s="656"/>
      <c r="Y40" s="207"/>
      <c r="Z40" s="211"/>
      <c r="AA40" s="629"/>
      <c r="AB40" s="629"/>
      <c r="AC40" s="211"/>
      <c r="AD40" s="210"/>
      <c r="AE40" s="630" t="str">
        <f ca="1">IF(Z41=data!$I$2,"",
IF(
IFERROR(SEARCH(Z41,AE40),0)=0,
IF(LEN(Z41)&gt;0,
       AE40&amp;IF(LEN(AE40)&gt;0,", ","")&amp;Z41,
       ""),
AE40
))</f>
        <v/>
      </c>
      <c r="AF40" s="630"/>
      <c r="AG40" s="630"/>
      <c r="AH40" s="630"/>
      <c r="AI40" s="630"/>
      <c r="AJ40" s="630"/>
      <c r="AK40" s="630"/>
      <c r="AL40" s="630"/>
      <c r="AM40" s="630"/>
      <c r="AN40" s="630"/>
      <c r="AO40" s="630"/>
      <c r="AP40" s="630"/>
      <c r="AQ40" s="630"/>
      <c r="AR40" s="631"/>
      <c r="AS40" s="457"/>
      <c r="AT40" s="458"/>
      <c r="AU40" s="459"/>
      <c r="AV40" s="459"/>
      <c r="AW40" s="460"/>
      <c r="AX40" s="634"/>
      <c r="AY40" s="634"/>
      <c r="AZ40" s="461"/>
      <c r="BA40" s="460"/>
      <c r="BB40" s="459"/>
      <c r="BC40" s="460"/>
      <c r="BD40" s="462"/>
      <c r="BE40" s="635" t="str">
        <f ca="1">IF(AT41=data!$I$2,"",
IF(
IFERROR(SEARCH(AT41,BE40),0)=0,
IF(LEN(AT41)&gt;0,
       BE40&amp;IF(LEN(BE40)&gt;0,", ","")&amp;AT41,
       ""),
BE40
))</f>
        <v/>
      </c>
      <c r="BF40" s="630"/>
      <c r="BG40" s="630"/>
      <c r="BH40" s="630"/>
      <c r="BI40" s="630"/>
      <c r="BJ40" s="630"/>
      <c r="BK40" s="630"/>
      <c r="BL40" s="630"/>
      <c r="BM40" s="630"/>
      <c r="BN40" s="630"/>
      <c r="BO40" s="630"/>
      <c r="BP40" s="630"/>
      <c r="BQ40" s="630"/>
      <c r="BR40" s="630"/>
      <c r="BS40" s="630"/>
      <c r="BT40" s="630"/>
      <c r="BU40" s="630"/>
      <c r="BV40" s="630"/>
      <c r="BW40" s="630"/>
      <c r="BX40" s="630"/>
      <c r="BY40" s="630"/>
      <c r="BZ40" s="630"/>
      <c r="CA40" s="636"/>
      <c r="CB40" s="473"/>
      <c r="CC40" s="135"/>
      <c r="CD40" s="137"/>
      <c r="CE40" s="335"/>
    </row>
    <row r="41" spans="1:83" ht="11.1" customHeight="1">
      <c r="A41" s="87"/>
      <c r="B41" s="131"/>
      <c r="C41" s="646"/>
      <c r="D41" s="201"/>
      <c r="E41" s="91"/>
      <c r="F41" s="205"/>
      <c r="G41" s="628"/>
      <c r="H41" s="628"/>
      <c r="I41" s="628"/>
      <c r="J41" s="628"/>
      <c r="K41" s="628"/>
      <c r="L41" s="628"/>
      <c r="M41" s="628"/>
      <c r="N41" s="628"/>
      <c r="O41" s="628"/>
      <c r="P41" s="628"/>
      <c r="Q41" s="628"/>
      <c r="R41" s="628"/>
      <c r="S41" s="657"/>
      <c r="T41" s="658"/>
      <c r="U41" s="658"/>
      <c r="V41" s="658"/>
      <c r="W41" s="658"/>
      <c r="X41" s="659"/>
      <c r="Y41" s="208"/>
      <c r="Z41" s="642"/>
      <c r="AA41" s="643"/>
      <c r="AB41" s="643"/>
      <c r="AC41" s="644"/>
      <c r="AD41" s="371"/>
      <c r="AE41" s="632"/>
      <c r="AF41" s="632"/>
      <c r="AG41" s="632"/>
      <c r="AH41" s="632"/>
      <c r="AI41" s="632"/>
      <c r="AJ41" s="632"/>
      <c r="AK41" s="632"/>
      <c r="AL41" s="632"/>
      <c r="AM41" s="632"/>
      <c r="AN41" s="632"/>
      <c r="AO41" s="632"/>
      <c r="AP41" s="632"/>
      <c r="AQ41" s="632"/>
      <c r="AR41" s="633"/>
      <c r="AS41" s="463"/>
      <c r="AT41" s="642"/>
      <c r="AU41" s="643"/>
      <c r="AV41" s="643"/>
      <c r="AW41" s="643"/>
      <c r="AX41" s="643"/>
      <c r="AY41" s="643"/>
      <c r="AZ41" s="643"/>
      <c r="BA41" s="643"/>
      <c r="BB41" s="643"/>
      <c r="BC41" s="644"/>
      <c r="BD41" s="464"/>
      <c r="BE41" s="637"/>
      <c r="BF41" s="632"/>
      <c r="BG41" s="632"/>
      <c r="BH41" s="632"/>
      <c r="BI41" s="632"/>
      <c r="BJ41" s="632"/>
      <c r="BK41" s="632"/>
      <c r="BL41" s="632"/>
      <c r="BM41" s="632"/>
      <c r="BN41" s="632"/>
      <c r="BO41" s="632"/>
      <c r="BP41" s="632"/>
      <c r="BQ41" s="632"/>
      <c r="BR41" s="632"/>
      <c r="BS41" s="632"/>
      <c r="BT41" s="632"/>
      <c r="BU41" s="632"/>
      <c r="BV41" s="632"/>
      <c r="BW41" s="632"/>
      <c r="BX41" s="632"/>
      <c r="BY41" s="632"/>
      <c r="BZ41" s="632"/>
      <c r="CA41" s="638"/>
      <c r="CB41" s="473"/>
      <c r="CC41" s="135"/>
      <c r="CD41" s="137"/>
      <c r="CE41" s="335"/>
    </row>
    <row r="42" spans="1:83" ht="11.1" customHeight="1">
      <c r="A42" s="87"/>
      <c r="B42" s="131"/>
      <c r="C42" s="646"/>
      <c r="D42" s="201"/>
      <c r="E42" s="203"/>
      <c r="F42" s="205"/>
      <c r="G42" s="628"/>
      <c r="H42" s="628"/>
      <c r="I42" s="628"/>
      <c r="J42" s="628"/>
      <c r="K42" s="628"/>
      <c r="L42" s="628"/>
      <c r="M42" s="628"/>
      <c r="N42" s="628"/>
      <c r="O42" s="628"/>
      <c r="P42" s="628"/>
      <c r="Q42" s="628"/>
      <c r="R42" s="628"/>
      <c r="S42" s="660"/>
      <c r="T42" s="661"/>
      <c r="U42" s="661"/>
      <c r="V42" s="661"/>
      <c r="W42" s="661"/>
      <c r="X42" s="662"/>
      <c r="Y42" s="209"/>
      <c r="Z42" s="650"/>
      <c r="AA42" s="650"/>
      <c r="AB42" s="650"/>
      <c r="AC42" s="650"/>
      <c r="AD42" s="372"/>
      <c r="AE42" s="640"/>
      <c r="AF42" s="640"/>
      <c r="AG42" s="640"/>
      <c r="AH42" s="640"/>
      <c r="AI42" s="640"/>
      <c r="AJ42" s="640"/>
      <c r="AK42" s="640"/>
      <c r="AL42" s="640"/>
      <c r="AM42" s="640"/>
      <c r="AN42" s="640"/>
      <c r="AO42" s="640"/>
      <c r="AP42" s="640"/>
      <c r="AQ42" s="640"/>
      <c r="AR42" s="649"/>
      <c r="AS42" s="465"/>
      <c r="AT42" s="466"/>
      <c r="AU42" s="467"/>
      <c r="AV42" s="467"/>
      <c r="AW42" s="467"/>
      <c r="AX42" s="467"/>
      <c r="AY42" s="467"/>
      <c r="AZ42" s="467"/>
      <c r="BA42" s="467"/>
      <c r="BB42" s="467"/>
      <c r="BC42" s="467"/>
      <c r="BD42" s="468"/>
      <c r="BE42" s="639"/>
      <c r="BF42" s="640"/>
      <c r="BG42" s="640"/>
      <c r="BH42" s="640"/>
      <c r="BI42" s="640"/>
      <c r="BJ42" s="640"/>
      <c r="BK42" s="640"/>
      <c r="BL42" s="640"/>
      <c r="BM42" s="640"/>
      <c r="BN42" s="640"/>
      <c r="BO42" s="640"/>
      <c r="BP42" s="640"/>
      <c r="BQ42" s="640"/>
      <c r="BR42" s="640"/>
      <c r="BS42" s="640"/>
      <c r="BT42" s="640"/>
      <c r="BU42" s="640"/>
      <c r="BV42" s="640"/>
      <c r="BW42" s="640"/>
      <c r="BX42" s="640"/>
      <c r="BY42" s="640"/>
      <c r="BZ42" s="640"/>
      <c r="CA42" s="641"/>
      <c r="CB42" s="473"/>
      <c r="CC42" s="135"/>
      <c r="CD42" s="137"/>
      <c r="CE42" s="335"/>
    </row>
    <row r="43" spans="1:83" ht="11.1" customHeight="1">
      <c r="A43" s="87"/>
      <c r="B43" s="131"/>
      <c r="C43" s="645">
        <v>10</v>
      </c>
      <c r="D43" s="198"/>
      <c r="E43" s="199"/>
      <c r="F43" s="200"/>
      <c r="G43" s="627"/>
      <c r="H43" s="627"/>
      <c r="I43" s="627"/>
      <c r="J43" s="627"/>
      <c r="K43" s="627"/>
      <c r="L43" s="627"/>
      <c r="M43" s="627"/>
      <c r="N43" s="627"/>
      <c r="O43" s="627"/>
      <c r="P43" s="627"/>
      <c r="Q43" s="627"/>
      <c r="R43" s="627"/>
      <c r="S43" s="654"/>
      <c r="T43" s="655"/>
      <c r="U43" s="655"/>
      <c r="V43" s="655"/>
      <c r="W43" s="655"/>
      <c r="X43" s="656"/>
      <c r="Y43" s="207"/>
      <c r="Z43" s="211"/>
      <c r="AA43" s="629"/>
      <c r="AB43" s="629"/>
      <c r="AC43" s="211"/>
      <c r="AD43" s="210"/>
      <c r="AE43" s="630" t="str">
        <f ca="1">IF(Z44=data!$I$2,"",
IF(
IFERROR(SEARCH(Z44,AE43),0)=0,
IF(LEN(Z44)&gt;0,
       AE43&amp;IF(LEN(AE43)&gt;0,", ","")&amp;Z44,
       ""),
AE43
))</f>
        <v/>
      </c>
      <c r="AF43" s="630"/>
      <c r="AG43" s="630"/>
      <c r="AH43" s="630"/>
      <c r="AI43" s="630"/>
      <c r="AJ43" s="630"/>
      <c r="AK43" s="630"/>
      <c r="AL43" s="630"/>
      <c r="AM43" s="630"/>
      <c r="AN43" s="630"/>
      <c r="AO43" s="630"/>
      <c r="AP43" s="630"/>
      <c r="AQ43" s="630"/>
      <c r="AR43" s="631"/>
      <c r="AS43" s="457"/>
      <c r="AT43" s="458"/>
      <c r="AU43" s="459"/>
      <c r="AV43" s="459"/>
      <c r="AW43" s="460"/>
      <c r="AX43" s="634"/>
      <c r="AY43" s="634"/>
      <c r="AZ43" s="461"/>
      <c r="BA43" s="460"/>
      <c r="BB43" s="459"/>
      <c r="BC43" s="460"/>
      <c r="BD43" s="462"/>
      <c r="BE43" s="635" t="str">
        <f ca="1">IF(AT44=data!$I$2,"",
IF(
IFERROR(SEARCH(AT44,BE43),0)=0,
IF(LEN(AT44)&gt;0,
       BE43&amp;IF(LEN(BE43)&gt;0,", ","")&amp;AT44,
       ""),
BE43
))</f>
        <v/>
      </c>
      <c r="BF43" s="630"/>
      <c r="BG43" s="630"/>
      <c r="BH43" s="630"/>
      <c r="BI43" s="630"/>
      <c r="BJ43" s="630"/>
      <c r="BK43" s="630"/>
      <c r="BL43" s="630"/>
      <c r="BM43" s="630"/>
      <c r="BN43" s="630"/>
      <c r="BO43" s="630"/>
      <c r="BP43" s="630"/>
      <c r="BQ43" s="630"/>
      <c r="BR43" s="630"/>
      <c r="BS43" s="630"/>
      <c r="BT43" s="630"/>
      <c r="BU43" s="630"/>
      <c r="BV43" s="630"/>
      <c r="BW43" s="630"/>
      <c r="BX43" s="630"/>
      <c r="BY43" s="630"/>
      <c r="BZ43" s="630"/>
      <c r="CA43" s="636"/>
      <c r="CB43" s="473"/>
      <c r="CC43" s="135"/>
      <c r="CD43" s="137"/>
      <c r="CE43" s="335"/>
    </row>
    <row r="44" spans="1:83" ht="11.1" customHeight="1">
      <c r="A44" s="87"/>
      <c r="B44" s="131"/>
      <c r="C44" s="646"/>
      <c r="D44" s="201"/>
      <c r="E44" s="91"/>
      <c r="F44" s="205"/>
      <c r="G44" s="628"/>
      <c r="H44" s="628"/>
      <c r="I44" s="628"/>
      <c r="J44" s="628"/>
      <c r="K44" s="628"/>
      <c r="L44" s="628"/>
      <c r="M44" s="628"/>
      <c r="N44" s="628"/>
      <c r="O44" s="628"/>
      <c r="P44" s="628"/>
      <c r="Q44" s="628"/>
      <c r="R44" s="628"/>
      <c r="S44" s="657"/>
      <c r="T44" s="658"/>
      <c r="U44" s="658"/>
      <c r="V44" s="658"/>
      <c r="W44" s="658"/>
      <c r="X44" s="659"/>
      <c r="Y44" s="208"/>
      <c r="Z44" s="642"/>
      <c r="AA44" s="643"/>
      <c r="AB44" s="643"/>
      <c r="AC44" s="644"/>
      <c r="AD44" s="371"/>
      <c r="AE44" s="632"/>
      <c r="AF44" s="632"/>
      <c r="AG44" s="632"/>
      <c r="AH44" s="632"/>
      <c r="AI44" s="632"/>
      <c r="AJ44" s="632"/>
      <c r="AK44" s="632"/>
      <c r="AL44" s="632"/>
      <c r="AM44" s="632"/>
      <c r="AN44" s="632"/>
      <c r="AO44" s="632"/>
      <c r="AP44" s="632"/>
      <c r="AQ44" s="632"/>
      <c r="AR44" s="633"/>
      <c r="AS44" s="463"/>
      <c r="AT44" s="642"/>
      <c r="AU44" s="643"/>
      <c r="AV44" s="643"/>
      <c r="AW44" s="643"/>
      <c r="AX44" s="643"/>
      <c r="AY44" s="643"/>
      <c r="AZ44" s="643"/>
      <c r="BA44" s="643"/>
      <c r="BB44" s="643"/>
      <c r="BC44" s="644"/>
      <c r="BD44" s="464"/>
      <c r="BE44" s="637"/>
      <c r="BF44" s="632"/>
      <c r="BG44" s="632"/>
      <c r="BH44" s="632"/>
      <c r="BI44" s="632"/>
      <c r="BJ44" s="632"/>
      <c r="BK44" s="632"/>
      <c r="BL44" s="632"/>
      <c r="BM44" s="632"/>
      <c r="BN44" s="632"/>
      <c r="BO44" s="632"/>
      <c r="BP44" s="632"/>
      <c r="BQ44" s="632"/>
      <c r="BR44" s="632"/>
      <c r="BS44" s="632"/>
      <c r="BT44" s="632"/>
      <c r="BU44" s="632"/>
      <c r="BV44" s="632"/>
      <c r="BW44" s="632"/>
      <c r="BX44" s="632"/>
      <c r="BY44" s="632"/>
      <c r="BZ44" s="632"/>
      <c r="CA44" s="638"/>
      <c r="CB44" s="473"/>
      <c r="CC44" s="135"/>
      <c r="CD44" s="137"/>
      <c r="CE44" s="335"/>
    </row>
    <row r="45" spans="1:83" ht="11.1" customHeight="1">
      <c r="A45" s="87"/>
      <c r="B45" s="131"/>
      <c r="C45" s="647"/>
      <c r="D45" s="201"/>
      <c r="E45" s="203"/>
      <c r="F45" s="205"/>
      <c r="G45" s="648"/>
      <c r="H45" s="648"/>
      <c r="I45" s="648"/>
      <c r="J45" s="648"/>
      <c r="K45" s="648"/>
      <c r="L45" s="648"/>
      <c r="M45" s="648"/>
      <c r="N45" s="648"/>
      <c r="O45" s="648"/>
      <c r="P45" s="648"/>
      <c r="Q45" s="648"/>
      <c r="R45" s="648"/>
      <c r="S45" s="660"/>
      <c r="T45" s="661"/>
      <c r="U45" s="661"/>
      <c r="V45" s="661"/>
      <c r="W45" s="661"/>
      <c r="X45" s="662"/>
      <c r="Y45" s="209"/>
      <c r="Z45" s="650"/>
      <c r="AA45" s="650"/>
      <c r="AB45" s="650"/>
      <c r="AC45" s="650"/>
      <c r="AD45" s="372"/>
      <c r="AE45" s="640"/>
      <c r="AF45" s="640"/>
      <c r="AG45" s="640"/>
      <c r="AH45" s="640"/>
      <c r="AI45" s="640"/>
      <c r="AJ45" s="640"/>
      <c r="AK45" s="640"/>
      <c r="AL45" s="640"/>
      <c r="AM45" s="640"/>
      <c r="AN45" s="640"/>
      <c r="AO45" s="640"/>
      <c r="AP45" s="640"/>
      <c r="AQ45" s="640"/>
      <c r="AR45" s="649"/>
      <c r="AS45" s="465"/>
      <c r="AT45" s="466"/>
      <c r="AU45" s="467"/>
      <c r="AV45" s="467"/>
      <c r="AW45" s="467"/>
      <c r="AX45" s="467"/>
      <c r="AY45" s="467"/>
      <c r="AZ45" s="467"/>
      <c r="BA45" s="467"/>
      <c r="BB45" s="467"/>
      <c r="BC45" s="467"/>
      <c r="BD45" s="468"/>
      <c r="BE45" s="639"/>
      <c r="BF45" s="640"/>
      <c r="BG45" s="640"/>
      <c r="BH45" s="640"/>
      <c r="BI45" s="640"/>
      <c r="BJ45" s="640"/>
      <c r="BK45" s="640"/>
      <c r="BL45" s="640"/>
      <c r="BM45" s="640"/>
      <c r="BN45" s="640"/>
      <c r="BO45" s="640"/>
      <c r="BP45" s="640"/>
      <c r="BQ45" s="640"/>
      <c r="BR45" s="640"/>
      <c r="BS45" s="640"/>
      <c r="BT45" s="640"/>
      <c r="BU45" s="640"/>
      <c r="BV45" s="640"/>
      <c r="BW45" s="640"/>
      <c r="BX45" s="640"/>
      <c r="BY45" s="640"/>
      <c r="BZ45" s="640"/>
      <c r="CA45" s="641"/>
      <c r="CB45" s="473"/>
      <c r="CC45" s="135"/>
      <c r="CD45" s="137"/>
      <c r="CE45" s="335"/>
    </row>
    <row r="46" spans="1:83" ht="11.1" customHeight="1">
      <c r="A46" s="87"/>
      <c r="B46" s="131"/>
      <c r="C46" s="645">
        <v>11</v>
      </c>
      <c r="D46" s="198"/>
      <c r="E46" s="199"/>
      <c r="F46" s="200"/>
      <c r="G46" s="627"/>
      <c r="H46" s="627"/>
      <c r="I46" s="627"/>
      <c r="J46" s="627"/>
      <c r="K46" s="627"/>
      <c r="L46" s="627"/>
      <c r="M46" s="627"/>
      <c r="N46" s="627"/>
      <c r="O46" s="627"/>
      <c r="P46" s="627"/>
      <c r="Q46" s="627"/>
      <c r="R46" s="627"/>
      <c r="S46" s="654"/>
      <c r="T46" s="655"/>
      <c r="U46" s="655"/>
      <c r="V46" s="655"/>
      <c r="W46" s="655"/>
      <c r="X46" s="656"/>
      <c r="Y46" s="207"/>
      <c r="Z46" s="211"/>
      <c r="AA46" s="629"/>
      <c r="AB46" s="629"/>
      <c r="AC46" s="211"/>
      <c r="AD46" s="210"/>
      <c r="AE46" s="630" t="str">
        <f ca="1">IF(Z47=data!$I$2,"",
IF(
IFERROR(SEARCH(Z47,AE46),0)=0,
IF(LEN(Z47)&gt;0,
       AE46&amp;IF(LEN(AE46)&gt;0,", ","")&amp;Z47,
       ""),
AE46
))</f>
        <v/>
      </c>
      <c r="AF46" s="630"/>
      <c r="AG46" s="630"/>
      <c r="AH46" s="630"/>
      <c r="AI46" s="630"/>
      <c r="AJ46" s="630"/>
      <c r="AK46" s="630"/>
      <c r="AL46" s="630"/>
      <c r="AM46" s="630"/>
      <c r="AN46" s="630"/>
      <c r="AO46" s="630"/>
      <c r="AP46" s="630"/>
      <c r="AQ46" s="630"/>
      <c r="AR46" s="631"/>
      <c r="AS46" s="457"/>
      <c r="AT46" s="458"/>
      <c r="AU46" s="459"/>
      <c r="AV46" s="459"/>
      <c r="AW46" s="460"/>
      <c r="AX46" s="634"/>
      <c r="AY46" s="634"/>
      <c r="AZ46" s="461"/>
      <c r="BA46" s="460"/>
      <c r="BB46" s="459"/>
      <c r="BC46" s="460"/>
      <c r="BD46" s="462"/>
      <c r="BE46" s="635" t="str">
        <f ca="1">IF(AT47=data!$I$2,"",
IF(
IFERROR(SEARCH(AT47,BE46),0)=0,
IF(LEN(AT47)&gt;0,
       BE46&amp;IF(LEN(BE46)&gt;0,", ","")&amp;AT47,
       ""),
BE46
))</f>
        <v/>
      </c>
      <c r="BF46" s="630"/>
      <c r="BG46" s="630"/>
      <c r="BH46" s="630"/>
      <c r="BI46" s="630"/>
      <c r="BJ46" s="630"/>
      <c r="BK46" s="630"/>
      <c r="BL46" s="630"/>
      <c r="BM46" s="630"/>
      <c r="BN46" s="630"/>
      <c r="BO46" s="630"/>
      <c r="BP46" s="630"/>
      <c r="BQ46" s="630"/>
      <c r="BR46" s="630"/>
      <c r="BS46" s="630"/>
      <c r="BT46" s="630"/>
      <c r="BU46" s="630"/>
      <c r="BV46" s="630"/>
      <c r="BW46" s="630"/>
      <c r="BX46" s="630"/>
      <c r="BY46" s="630"/>
      <c r="BZ46" s="630"/>
      <c r="CA46" s="636"/>
      <c r="CB46" s="473"/>
      <c r="CC46" s="135"/>
      <c r="CD46" s="137"/>
      <c r="CE46" s="335"/>
    </row>
    <row r="47" spans="1:83" ht="11.1" customHeight="1">
      <c r="A47" s="87"/>
      <c r="B47" s="131"/>
      <c r="C47" s="646"/>
      <c r="D47" s="201"/>
      <c r="E47" s="91"/>
      <c r="F47" s="205"/>
      <c r="G47" s="628"/>
      <c r="H47" s="628"/>
      <c r="I47" s="628"/>
      <c r="J47" s="628"/>
      <c r="K47" s="628"/>
      <c r="L47" s="628"/>
      <c r="M47" s="628"/>
      <c r="N47" s="628"/>
      <c r="O47" s="628"/>
      <c r="P47" s="628"/>
      <c r="Q47" s="628"/>
      <c r="R47" s="628"/>
      <c r="S47" s="657"/>
      <c r="T47" s="658"/>
      <c r="U47" s="658"/>
      <c r="V47" s="658"/>
      <c r="W47" s="658"/>
      <c r="X47" s="659"/>
      <c r="Y47" s="208"/>
      <c r="Z47" s="642"/>
      <c r="AA47" s="643"/>
      <c r="AB47" s="643"/>
      <c r="AC47" s="644"/>
      <c r="AD47" s="371"/>
      <c r="AE47" s="632"/>
      <c r="AF47" s="632"/>
      <c r="AG47" s="632"/>
      <c r="AH47" s="632"/>
      <c r="AI47" s="632"/>
      <c r="AJ47" s="632"/>
      <c r="AK47" s="632"/>
      <c r="AL47" s="632"/>
      <c r="AM47" s="632"/>
      <c r="AN47" s="632"/>
      <c r="AO47" s="632"/>
      <c r="AP47" s="632"/>
      <c r="AQ47" s="632"/>
      <c r="AR47" s="633"/>
      <c r="AS47" s="463"/>
      <c r="AT47" s="642"/>
      <c r="AU47" s="643"/>
      <c r="AV47" s="643"/>
      <c r="AW47" s="643"/>
      <c r="AX47" s="643"/>
      <c r="AY47" s="643"/>
      <c r="AZ47" s="643"/>
      <c r="BA47" s="643"/>
      <c r="BB47" s="643"/>
      <c r="BC47" s="644"/>
      <c r="BD47" s="464"/>
      <c r="BE47" s="637"/>
      <c r="BF47" s="632"/>
      <c r="BG47" s="632"/>
      <c r="BH47" s="632"/>
      <c r="BI47" s="632"/>
      <c r="BJ47" s="632"/>
      <c r="BK47" s="632"/>
      <c r="BL47" s="632"/>
      <c r="BM47" s="632"/>
      <c r="BN47" s="632"/>
      <c r="BO47" s="632"/>
      <c r="BP47" s="632"/>
      <c r="BQ47" s="632"/>
      <c r="BR47" s="632"/>
      <c r="BS47" s="632"/>
      <c r="BT47" s="632"/>
      <c r="BU47" s="632"/>
      <c r="BV47" s="632"/>
      <c r="BW47" s="632"/>
      <c r="BX47" s="632"/>
      <c r="BY47" s="632"/>
      <c r="BZ47" s="632"/>
      <c r="CA47" s="638"/>
      <c r="CB47" s="473"/>
      <c r="CC47" s="135"/>
      <c r="CD47" s="137"/>
      <c r="CE47" s="335"/>
    </row>
    <row r="48" spans="1:83" ht="11.1" customHeight="1">
      <c r="A48" s="87"/>
      <c r="B48" s="131"/>
      <c r="C48" s="646"/>
      <c r="D48" s="201"/>
      <c r="E48" s="203"/>
      <c r="F48" s="205"/>
      <c r="G48" s="628"/>
      <c r="H48" s="628"/>
      <c r="I48" s="628"/>
      <c r="J48" s="628"/>
      <c r="K48" s="628"/>
      <c r="L48" s="628"/>
      <c r="M48" s="628"/>
      <c r="N48" s="628"/>
      <c r="O48" s="628"/>
      <c r="P48" s="628"/>
      <c r="Q48" s="628"/>
      <c r="R48" s="628"/>
      <c r="S48" s="660"/>
      <c r="T48" s="661"/>
      <c r="U48" s="661"/>
      <c r="V48" s="661"/>
      <c r="W48" s="661"/>
      <c r="X48" s="662"/>
      <c r="Y48" s="209"/>
      <c r="Z48" s="650"/>
      <c r="AA48" s="650"/>
      <c r="AB48" s="650"/>
      <c r="AC48" s="650"/>
      <c r="AD48" s="372"/>
      <c r="AE48" s="640"/>
      <c r="AF48" s="640"/>
      <c r="AG48" s="640"/>
      <c r="AH48" s="640"/>
      <c r="AI48" s="640"/>
      <c r="AJ48" s="640"/>
      <c r="AK48" s="640"/>
      <c r="AL48" s="640"/>
      <c r="AM48" s="640"/>
      <c r="AN48" s="640"/>
      <c r="AO48" s="640"/>
      <c r="AP48" s="640"/>
      <c r="AQ48" s="640"/>
      <c r="AR48" s="649"/>
      <c r="AS48" s="465"/>
      <c r="AT48" s="466"/>
      <c r="AU48" s="467"/>
      <c r="AV48" s="467"/>
      <c r="AW48" s="467"/>
      <c r="AX48" s="467"/>
      <c r="AY48" s="467"/>
      <c r="AZ48" s="467"/>
      <c r="BA48" s="467"/>
      <c r="BB48" s="467"/>
      <c r="BC48" s="467"/>
      <c r="BD48" s="468"/>
      <c r="BE48" s="639"/>
      <c r="BF48" s="640"/>
      <c r="BG48" s="640"/>
      <c r="BH48" s="640"/>
      <c r="BI48" s="640"/>
      <c r="BJ48" s="640"/>
      <c r="BK48" s="640"/>
      <c r="BL48" s="640"/>
      <c r="BM48" s="640"/>
      <c r="BN48" s="640"/>
      <c r="BO48" s="640"/>
      <c r="BP48" s="640"/>
      <c r="BQ48" s="640"/>
      <c r="BR48" s="640"/>
      <c r="BS48" s="640"/>
      <c r="BT48" s="640"/>
      <c r="BU48" s="640"/>
      <c r="BV48" s="640"/>
      <c r="BW48" s="640"/>
      <c r="BX48" s="640"/>
      <c r="BY48" s="640"/>
      <c r="BZ48" s="640"/>
      <c r="CA48" s="641"/>
      <c r="CB48" s="473"/>
      <c r="CC48" s="135"/>
      <c r="CD48" s="137"/>
      <c r="CE48" s="335"/>
    </row>
    <row r="49" spans="1:83" ht="11.1" customHeight="1">
      <c r="A49" s="87"/>
      <c r="B49" s="131"/>
      <c r="C49" s="645">
        <v>12</v>
      </c>
      <c r="D49" s="198"/>
      <c r="E49" s="199"/>
      <c r="F49" s="200"/>
      <c r="G49" s="627"/>
      <c r="H49" s="627"/>
      <c r="I49" s="627"/>
      <c r="J49" s="627"/>
      <c r="K49" s="627"/>
      <c r="L49" s="627"/>
      <c r="M49" s="627"/>
      <c r="N49" s="627"/>
      <c r="O49" s="627"/>
      <c r="P49" s="627"/>
      <c r="Q49" s="627"/>
      <c r="R49" s="627"/>
      <c r="S49" s="654"/>
      <c r="T49" s="655"/>
      <c r="U49" s="655"/>
      <c r="V49" s="655"/>
      <c r="W49" s="655"/>
      <c r="X49" s="656"/>
      <c r="Y49" s="207"/>
      <c r="Z49" s="211"/>
      <c r="AA49" s="629"/>
      <c r="AB49" s="629"/>
      <c r="AC49" s="211"/>
      <c r="AD49" s="210"/>
      <c r="AE49" s="630" t="str">
        <f ca="1">IF(Z50=data!$I$2,"",
IF(
IFERROR(SEARCH(Z50,AE49),0)=0,
IF(LEN(Z50)&gt;0,
       AE49&amp;IF(LEN(AE49)&gt;0,", ","")&amp;Z50,
       ""),
AE49
))</f>
        <v/>
      </c>
      <c r="AF49" s="630"/>
      <c r="AG49" s="630"/>
      <c r="AH49" s="630"/>
      <c r="AI49" s="630"/>
      <c r="AJ49" s="630"/>
      <c r="AK49" s="630"/>
      <c r="AL49" s="630"/>
      <c r="AM49" s="630"/>
      <c r="AN49" s="630"/>
      <c r="AO49" s="630"/>
      <c r="AP49" s="630"/>
      <c r="AQ49" s="630"/>
      <c r="AR49" s="631"/>
      <c r="AS49" s="457"/>
      <c r="AT49" s="458"/>
      <c r="AU49" s="459"/>
      <c r="AV49" s="459"/>
      <c r="AW49" s="460"/>
      <c r="AX49" s="634"/>
      <c r="AY49" s="634"/>
      <c r="AZ49" s="461"/>
      <c r="BA49" s="460"/>
      <c r="BB49" s="459"/>
      <c r="BC49" s="460"/>
      <c r="BD49" s="462"/>
      <c r="BE49" s="635" t="str">
        <f ca="1">IF(AT50=data!$I$2,"",
IF(
IFERROR(SEARCH(AT50,BE49),0)=0,
IF(LEN(AT50)&gt;0,
       BE49&amp;IF(LEN(BE49)&gt;0,", ","")&amp;AT50,
       ""),
BE49
))</f>
        <v/>
      </c>
      <c r="BF49" s="630"/>
      <c r="BG49" s="630"/>
      <c r="BH49" s="630"/>
      <c r="BI49" s="630"/>
      <c r="BJ49" s="630"/>
      <c r="BK49" s="630"/>
      <c r="BL49" s="630"/>
      <c r="BM49" s="630"/>
      <c r="BN49" s="630"/>
      <c r="BO49" s="630"/>
      <c r="BP49" s="630"/>
      <c r="BQ49" s="630"/>
      <c r="BR49" s="630"/>
      <c r="BS49" s="630"/>
      <c r="BT49" s="630"/>
      <c r="BU49" s="630"/>
      <c r="BV49" s="630"/>
      <c r="BW49" s="630"/>
      <c r="BX49" s="630"/>
      <c r="BY49" s="630"/>
      <c r="BZ49" s="630"/>
      <c r="CA49" s="636"/>
      <c r="CB49" s="473"/>
      <c r="CC49" s="135"/>
      <c r="CD49" s="137"/>
      <c r="CE49" s="335"/>
    </row>
    <row r="50" spans="1:83" ht="11.1" customHeight="1">
      <c r="A50" s="87"/>
      <c r="B50" s="131"/>
      <c r="C50" s="646"/>
      <c r="D50" s="201"/>
      <c r="E50" s="91"/>
      <c r="F50" s="205"/>
      <c r="G50" s="628"/>
      <c r="H50" s="628"/>
      <c r="I50" s="628"/>
      <c r="J50" s="628"/>
      <c r="K50" s="628"/>
      <c r="L50" s="628"/>
      <c r="M50" s="628"/>
      <c r="N50" s="628"/>
      <c r="O50" s="628"/>
      <c r="P50" s="628"/>
      <c r="Q50" s="628"/>
      <c r="R50" s="628"/>
      <c r="S50" s="657"/>
      <c r="T50" s="658"/>
      <c r="U50" s="658"/>
      <c r="V50" s="658"/>
      <c r="W50" s="658"/>
      <c r="X50" s="659"/>
      <c r="Y50" s="208"/>
      <c r="Z50" s="642"/>
      <c r="AA50" s="643"/>
      <c r="AB50" s="643"/>
      <c r="AC50" s="644"/>
      <c r="AD50" s="371"/>
      <c r="AE50" s="632"/>
      <c r="AF50" s="632"/>
      <c r="AG50" s="632"/>
      <c r="AH50" s="632"/>
      <c r="AI50" s="632"/>
      <c r="AJ50" s="632"/>
      <c r="AK50" s="632"/>
      <c r="AL50" s="632"/>
      <c r="AM50" s="632"/>
      <c r="AN50" s="632"/>
      <c r="AO50" s="632"/>
      <c r="AP50" s="632"/>
      <c r="AQ50" s="632"/>
      <c r="AR50" s="633"/>
      <c r="AS50" s="463"/>
      <c r="AT50" s="642"/>
      <c r="AU50" s="643"/>
      <c r="AV50" s="643"/>
      <c r="AW50" s="643"/>
      <c r="AX50" s="643"/>
      <c r="AY50" s="643"/>
      <c r="AZ50" s="643"/>
      <c r="BA50" s="643"/>
      <c r="BB50" s="643"/>
      <c r="BC50" s="644"/>
      <c r="BD50" s="464"/>
      <c r="BE50" s="637"/>
      <c r="BF50" s="632"/>
      <c r="BG50" s="632"/>
      <c r="BH50" s="632"/>
      <c r="BI50" s="632"/>
      <c r="BJ50" s="632"/>
      <c r="BK50" s="632"/>
      <c r="BL50" s="632"/>
      <c r="BM50" s="632"/>
      <c r="BN50" s="632"/>
      <c r="BO50" s="632"/>
      <c r="BP50" s="632"/>
      <c r="BQ50" s="632"/>
      <c r="BR50" s="632"/>
      <c r="BS50" s="632"/>
      <c r="BT50" s="632"/>
      <c r="BU50" s="632"/>
      <c r="BV50" s="632"/>
      <c r="BW50" s="632"/>
      <c r="BX50" s="632"/>
      <c r="BY50" s="632"/>
      <c r="BZ50" s="632"/>
      <c r="CA50" s="638"/>
      <c r="CB50" s="473"/>
      <c r="CC50" s="135"/>
      <c r="CD50" s="137"/>
      <c r="CE50" s="335"/>
    </row>
    <row r="51" spans="1:83" ht="11.1" customHeight="1">
      <c r="A51" s="87"/>
      <c r="B51" s="131"/>
      <c r="C51" s="647"/>
      <c r="D51" s="201"/>
      <c r="E51" s="203"/>
      <c r="F51" s="205"/>
      <c r="G51" s="648"/>
      <c r="H51" s="648"/>
      <c r="I51" s="648"/>
      <c r="J51" s="648"/>
      <c r="K51" s="648"/>
      <c r="L51" s="648"/>
      <c r="M51" s="648"/>
      <c r="N51" s="648"/>
      <c r="O51" s="648"/>
      <c r="P51" s="648"/>
      <c r="Q51" s="648"/>
      <c r="R51" s="648"/>
      <c r="S51" s="660"/>
      <c r="T51" s="661"/>
      <c r="U51" s="661"/>
      <c r="V51" s="661"/>
      <c r="W51" s="661"/>
      <c r="X51" s="662"/>
      <c r="Y51" s="209"/>
      <c r="Z51" s="650"/>
      <c r="AA51" s="650"/>
      <c r="AB51" s="650"/>
      <c r="AC51" s="650"/>
      <c r="AD51" s="372"/>
      <c r="AE51" s="640"/>
      <c r="AF51" s="640"/>
      <c r="AG51" s="640"/>
      <c r="AH51" s="640"/>
      <c r="AI51" s="640"/>
      <c r="AJ51" s="640"/>
      <c r="AK51" s="640"/>
      <c r="AL51" s="640"/>
      <c r="AM51" s="640"/>
      <c r="AN51" s="640"/>
      <c r="AO51" s="640"/>
      <c r="AP51" s="640"/>
      <c r="AQ51" s="640"/>
      <c r="AR51" s="649"/>
      <c r="AS51" s="465"/>
      <c r="AT51" s="466"/>
      <c r="AU51" s="467"/>
      <c r="AV51" s="467"/>
      <c r="AW51" s="467"/>
      <c r="AX51" s="467"/>
      <c r="AY51" s="467"/>
      <c r="AZ51" s="467"/>
      <c r="BA51" s="467"/>
      <c r="BB51" s="467"/>
      <c r="BC51" s="467"/>
      <c r="BD51" s="468"/>
      <c r="BE51" s="639"/>
      <c r="BF51" s="640"/>
      <c r="BG51" s="640"/>
      <c r="BH51" s="640"/>
      <c r="BI51" s="640"/>
      <c r="BJ51" s="640"/>
      <c r="BK51" s="640"/>
      <c r="BL51" s="640"/>
      <c r="BM51" s="640"/>
      <c r="BN51" s="640"/>
      <c r="BO51" s="640"/>
      <c r="BP51" s="640"/>
      <c r="BQ51" s="640"/>
      <c r="BR51" s="640"/>
      <c r="BS51" s="640"/>
      <c r="BT51" s="640"/>
      <c r="BU51" s="640"/>
      <c r="BV51" s="640"/>
      <c r="BW51" s="640"/>
      <c r="BX51" s="640"/>
      <c r="BY51" s="640"/>
      <c r="BZ51" s="640"/>
      <c r="CA51" s="641"/>
      <c r="CB51" s="473"/>
      <c r="CC51" s="135"/>
      <c r="CD51" s="137"/>
      <c r="CE51" s="335"/>
    </row>
    <row r="52" spans="1:83" ht="11.1" customHeight="1">
      <c r="A52" s="87"/>
      <c r="B52" s="131"/>
      <c r="C52" s="645">
        <v>13</v>
      </c>
      <c r="D52" s="198"/>
      <c r="E52" s="199"/>
      <c r="F52" s="200"/>
      <c r="G52" s="627"/>
      <c r="H52" s="627"/>
      <c r="I52" s="627"/>
      <c r="J52" s="627"/>
      <c r="K52" s="627"/>
      <c r="L52" s="627"/>
      <c r="M52" s="627"/>
      <c r="N52" s="627"/>
      <c r="O52" s="627"/>
      <c r="P52" s="627"/>
      <c r="Q52" s="627"/>
      <c r="R52" s="627"/>
      <c r="S52" s="654"/>
      <c r="T52" s="655"/>
      <c r="U52" s="655"/>
      <c r="V52" s="655"/>
      <c r="W52" s="655"/>
      <c r="X52" s="656"/>
      <c r="Y52" s="207"/>
      <c r="Z52" s="211"/>
      <c r="AA52" s="629"/>
      <c r="AB52" s="629"/>
      <c r="AC52" s="211"/>
      <c r="AD52" s="210"/>
      <c r="AE52" s="630" t="str">
        <f ca="1">IF(Z53=data!$I$2,"",
IF(
IFERROR(SEARCH(Z53,AE52),0)=0,
IF(LEN(Z53)&gt;0,
       AE52&amp;IF(LEN(AE52)&gt;0,", ","")&amp;Z53,
       ""),
AE52
))</f>
        <v/>
      </c>
      <c r="AF52" s="630"/>
      <c r="AG52" s="630"/>
      <c r="AH52" s="630"/>
      <c r="AI52" s="630"/>
      <c r="AJ52" s="630"/>
      <c r="AK52" s="630"/>
      <c r="AL52" s="630"/>
      <c r="AM52" s="630"/>
      <c r="AN52" s="630"/>
      <c r="AO52" s="630"/>
      <c r="AP52" s="630"/>
      <c r="AQ52" s="630"/>
      <c r="AR52" s="631"/>
      <c r="AS52" s="457"/>
      <c r="AT52" s="458"/>
      <c r="AU52" s="459"/>
      <c r="AV52" s="459"/>
      <c r="AW52" s="460"/>
      <c r="AX52" s="634"/>
      <c r="AY52" s="634"/>
      <c r="AZ52" s="461"/>
      <c r="BA52" s="460"/>
      <c r="BB52" s="459"/>
      <c r="BC52" s="460"/>
      <c r="BD52" s="462"/>
      <c r="BE52" s="635" t="str">
        <f ca="1">IF(AT53=data!$I$2,"",
IF(
IFERROR(SEARCH(AT53,BE52),0)=0,
IF(LEN(AT53)&gt;0,
       BE52&amp;IF(LEN(BE52)&gt;0,", ","")&amp;AT53,
       ""),
BE52
))</f>
        <v/>
      </c>
      <c r="BF52" s="630"/>
      <c r="BG52" s="630"/>
      <c r="BH52" s="630"/>
      <c r="BI52" s="630"/>
      <c r="BJ52" s="630"/>
      <c r="BK52" s="630"/>
      <c r="BL52" s="630"/>
      <c r="BM52" s="630"/>
      <c r="BN52" s="630"/>
      <c r="BO52" s="630"/>
      <c r="BP52" s="630"/>
      <c r="BQ52" s="630"/>
      <c r="BR52" s="630"/>
      <c r="BS52" s="630"/>
      <c r="BT52" s="630"/>
      <c r="BU52" s="630"/>
      <c r="BV52" s="630"/>
      <c r="BW52" s="630"/>
      <c r="BX52" s="630"/>
      <c r="BY52" s="630"/>
      <c r="BZ52" s="630"/>
      <c r="CA52" s="636"/>
      <c r="CB52" s="473"/>
      <c r="CC52" s="135"/>
      <c r="CD52" s="137"/>
      <c r="CE52" s="335"/>
    </row>
    <row r="53" spans="1:83" ht="11.1" customHeight="1">
      <c r="A53" s="87"/>
      <c r="B53" s="131"/>
      <c r="C53" s="646"/>
      <c r="D53" s="201"/>
      <c r="E53" s="91"/>
      <c r="F53" s="205"/>
      <c r="G53" s="628"/>
      <c r="H53" s="628"/>
      <c r="I53" s="628"/>
      <c r="J53" s="628"/>
      <c r="K53" s="628"/>
      <c r="L53" s="628"/>
      <c r="M53" s="628"/>
      <c r="N53" s="628"/>
      <c r="O53" s="628"/>
      <c r="P53" s="628"/>
      <c r="Q53" s="628"/>
      <c r="R53" s="628"/>
      <c r="S53" s="657"/>
      <c r="T53" s="658"/>
      <c r="U53" s="658"/>
      <c r="V53" s="658"/>
      <c r="W53" s="658"/>
      <c r="X53" s="659"/>
      <c r="Y53" s="208"/>
      <c r="Z53" s="642"/>
      <c r="AA53" s="643"/>
      <c r="AB53" s="643"/>
      <c r="AC53" s="644"/>
      <c r="AD53" s="371"/>
      <c r="AE53" s="632"/>
      <c r="AF53" s="632"/>
      <c r="AG53" s="632"/>
      <c r="AH53" s="632"/>
      <c r="AI53" s="632"/>
      <c r="AJ53" s="632"/>
      <c r="AK53" s="632"/>
      <c r="AL53" s="632"/>
      <c r="AM53" s="632"/>
      <c r="AN53" s="632"/>
      <c r="AO53" s="632"/>
      <c r="AP53" s="632"/>
      <c r="AQ53" s="632"/>
      <c r="AR53" s="633"/>
      <c r="AS53" s="463"/>
      <c r="AT53" s="642"/>
      <c r="AU53" s="643"/>
      <c r="AV53" s="643"/>
      <c r="AW53" s="643"/>
      <c r="AX53" s="643"/>
      <c r="AY53" s="643"/>
      <c r="AZ53" s="643"/>
      <c r="BA53" s="643"/>
      <c r="BB53" s="643"/>
      <c r="BC53" s="644"/>
      <c r="BD53" s="464"/>
      <c r="BE53" s="637"/>
      <c r="BF53" s="632"/>
      <c r="BG53" s="632"/>
      <c r="BH53" s="632"/>
      <c r="BI53" s="632"/>
      <c r="BJ53" s="632"/>
      <c r="BK53" s="632"/>
      <c r="BL53" s="632"/>
      <c r="BM53" s="632"/>
      <c r="BN53" s="632"/>
      <c r="BO53" s="632"/>
      <c r="BP53" s="632"/>
      <c r="BQ53" s="632"/>
      <c r="BR53" s="632"/>
      <c r="BS53" s="632"/>
      <c r="BT53" s="632"/>
      <c r="BU53" s="632"/>
      <c r="BV53" s="632"/>
      <c r="BW53" s="632"/>
      <c r="BX53" s="632"/>
      <c r="BY53" s="632"/>
      <c r="BZ53" s="632"/>
      <c r="CA53" s="638"/>
      <c r="CB53" s="473"/>
      <c r="CC53" s="135"/>
      <c r="CD53" s="137"/>
      <c r="CE53" s="335"/>
    </row>
    <row r="54" spans="1:83" ht="11.1" customHeight="1">
      <c r="A54" s="87"/>
      <c r="B54" s="131"/>
      <c r="C54" s="646"/>
      <c r="D54" s="201"/>
      <c r="E54" s="203"/>
      <c r="F54" s="205"/>
      <c r="G54" s="628"/>
      <c r="H54" s="628"/>
      <c r="I54" s="628"/>
      <c r="J54" s="628"/>
      <c r="K54" s="628"/>
      <c r="L54" s="628"/>
      <c r="M54" s="628"/>
      <c r="N54" s="628"/>
      <c r="O54" s="628"/>
      <c r="P54" s="628"/>
      <c r="Q54" s="628"/>
      <c r="R54" s="628"/>
      <c r="S54" s="660"/>
      <c r="T54" s="661"/>
      <c r="U54" s="661"/>
      <c r="V54" s="661"/>
      <c r="W54" s="661"/>
      <c r="X54" s="662"/>
      <c r="Y54" s="209"/>
      <c r="Z54" s="650"/>
      <c r="AA54" s="650"/>
      <c r="AB54" s="650"/>
      <c r="AC54" s="650"/>
      <c r="AD54" s="372"/>
      <c r="AE54" s="640"/>
      <c r="AF54" s="640"/>
      <c r="AG54" s="640"/>
      <c r="AH54" s="640"/>
      <c r="AI54" s="640"/>
      <c r="AJ54" s="640"/>
      <c r="AK54" s="640"/>
      <c r="AL54" s="640"/>
      <c r="AM54" s="640"/>
      <c r="AN54" s="640"/>
      <c r="AO54" s="640"/>
      <c r="AP54" s="640"/>
      <c r="AQ54" s="640"/>
      <c r="AR54" s="649"/>
      <c r="AS54" s="465"/>
      <c r="AT54" s="466"/>
      <c r="AU54" s="467"/>
      <c r="AV54" s="467"/>
      <c r="AW54" s="467"/>
      <c r="AX54" s="467"/>
      <c r="AY54" s="467"/>
      <c r="AZ54" s="467"/>
      <c r="BA54" s="467"/>
      <c r="BB54" s="467"/>
      <c r="BC54" s="467"/>
      <c r="BD54" s="468"/>
      <c r="BE54" s="639"/>
      <c r="BF54" s="640"/>
      <c r="BG54" s="640"/>
      <c r="BH54" s="640"/>
      <c r="BI54" s="640"/>
      <c r="BJ54" s="640"/>
      <c r="BK54" s="640"/>
      <c r="BL54" s="640"/>
      <c r="BM54" s="640"/>
      <c r="BN54" s="640"/>
      <c r="BO54" s="640"/>
      <c r="BP54" s="640"/>
      <c r="BQ54" s="640"/>
      <c r="BR54" s="640"/>
      <c r="BS54" s="640"/>
      <c r="BT54" s="640"/>
      <c r="BU54" s="640"/>
      <c r="BV54" s="640"/>
      <c r="BW54" s="640"/>
      <c r="BX54" s="640"/>
      <c r="BY54" s="640"/>
      <c r="BZ54" s="640"/>
      <c r="CA54" s="641"/>
      <c r="CB54" s="473"/>
      <c r="CC54" s="135"/>
      <c r="CD54" s="137"/>
      <c r="CE54" s="335"/>
    </row>
    <row r="55" spans="1:83" ht="11.1" customHeight="1">
      <c r="A55" s="87"/>
      <c r="B55" s="131"/>
      <c r="C55" s="645">
        <v>14</v>
      </c>
      <c r="D55" s="198"/>
      <c r="E55" s="199"/>
      <c r="F55" s="200"/>
      <c r="G55" s="627"/>
      <c r="H55" s="627"/>
      <c r="I55" s="627"/>
      <c r="J55" s="627"/>
      <c r="K55" s="627"/>
      <c r="L55" s="627"/>
      <c r="M55" s="627"/>
      <c r="N55" s="627"/>
      <c r="O55" s="627"/>
      <c r="P55" s="627"/>
      <c r="Q55" s="627"/>
      <c r="R55" s="627"/>
      <c r="S55" s="654"/>
      <c r="T55" s="655"/>
      <c r="U55" s="655"/>
      <c r="V55" s="655"/>
      <c r="W55" s="655"/>
      <c r="X55" s="656"/>
      <c r="Y55" s="207"/>
      <c r="Z55" s="211"/>
      <c r="AA55" s="629"/>
      <c r="AB55" s="629"/>
      <c r="AC55" s="211"/>
      <c r="AD55" s="210"/>
      <c r="AE55" s="630" t="str">
        <f ca="1">IF(Z56=data!$I$2,"",
IF(
IFERROR(SEARCH(Z56,AE55),0)=0,
IF(LEN(Z56)&gt;0,
       AE55&amp;IF(LEN(AE55)&gt;0,", ","")&amp;Z56,
       ""),
AE55
))</f>
        <v/>
      </c>
      <c r="AF55" s="630"/>
      <c r="AG55" s="630"/>
      <c r="AH55" s="630"/>
      <c r="AI55" s="630"/>
      <c r="AJ55" s="630"/>
      <c r="AK55" s="630"/>
      <c r="AL55" s="630"/>
      <c r="AM55" s="630"/>
      <c r="AN55" s="630"/>
      <c r="AO55" s="630"/>
      <c r="AP55" s="630"/>
      <c r="AQ55" s="630"/>
      <c r="AR55" s="631"/>
      <c r="AS55" s="457"/>
      <c r="AT55" s="458"/>
      <c r="AU55" s="459"/>
      <c r="AV55" s="459"/>
      <c r="AW55" s="460"/>
      <c r="AX55" s="634"/>
      <c r="AY55" s="634"/>
      <c r="AZ55" s="461"/>
      <c r="BA55" s="460"/>
      <c r="BB55" s="459"/>
      <c r="BC55" s="460"/>
      <c r="BD55" s="462"/>
      <c r="BE55" s="635" t="str">
        <f ca="1">IF(AT56=data!$I$2,"",
IF(
IFERROR(SEARCH(AT56,BE55),0)=0,
IF(LEN(AT56)&gt;0,
       BE55&amp;IF(LEN(BE55)&gt;0,", ","")&amp;AT56,
       ""),
BE55
))</f>
        <v/>
      </c>
      <c r="BF55" s="630"/>
      <c r="BG55" s="630"/>
      <c r="BH55" s="630"/>
      <c r="BI55" s="630"/>
      <c r="BJ55" s="630"/>
      <c r="BK55" s="630"/>
      <c r="BL55" s="630"/>
      <c r="BM55" s="630"/>
      <c r="BN55" s="630"/>
      <c r="BO55" s="630"/>
      <c r="BP55" s="630"/>
      <c r="BQ55" s="630"/>
      <c r="BR55" s="630"/>
      <c r="BS55" s="630"/>
      <c r="BT55" s="630"/>
      <c r="BU55" s="630"/>
      <c r="BV55" s="630"/>
      <c r="BW55" s="630"/>
      <c r="BX55" s="630"/>
      <c r="BY55" s="630"/>
      <c r="BZ55" s="630"/>
      <c r="CA55" s="636"/>
      <c r="CB55" s="473"/>
      <c r="CC55" s="135"/>
      <c r="CD55" s="137"/>
      <c r="CE55" s="335"/>
    </row>
    <row r="56" spans="1:83" ht="11.1" customHeight="1">
      <c r="A56" s="87"/>
      <c r="B56" s="131"/>
      <c r="C56" s="646"/>
      <c r="D56" s="201"/>
      <c r="E56" s="91"/>
      <c r="F56" s="205"/>
      <c r="G56" s="628"/>
      <c r="H56" s="628"/>
      <c r="I56" s="628"/>
      <c r="J56" s="628"/>
      <c r="K56" s="628"/>
      <c r="L56" s="628"/>
      <c r="M56" s="628"/>
      <c r="N56" s="628"/>
      <c r="O56" s="628"/>
      <c r="P56" s="628"/>
      <c r="Q56" s="628"/>
      <c r="R56" s="628"/>
      <c r="S56" s="657"/>
      <c r="T56" s="658"/>
      <c r="U56" s="658"/>
      <c r="V56" s="658"/>
      <c r="W56" s="658"/>
      <c r="X56" s="659"/>
      <c r="Y56" s="208"/>
      <c r="Z56" s="642"/>
      <c r="AA56" s="643"/>
      <c r="AB56" s="643"/>
      <c r="AC56" s="644"/>
      <c r="AD56" s="371"/>
      <c r="AE56" s="632"/>
      <c r="AF56" s="632"/>
      <c r="AG56" s="632"/>
      <c r="AH56" s="632"/>
      <c r="AI56" s="632"/>
      <c r="AJ56" s="632"/>
      <c r="AK56" s="632"/>
      <c r="AL56" s="632"/>
      <c r="AM56" s="632"/>
      <c r="AN56" s="632"/>
      <c r="AO56" s="632"/>
      <c r="AP56" s="632"/>
      <c r="AQ56" s="632"/>
      <c r="AR56" s="633"/>
      <c r="AS56" s="463"/>
      <c r="AT56" s="642"/>
      <c r="AU56" s="643"/>
      <c r="AV56" s="643"/>
      <c r="AW56" s="643"/>
      <c r="AX56" s="643"/>
      <c r="AY56" s="643"/>
      <c r="AZ56" s="643"/>
      <c r="BA56" s="643"/>
      <c r="BB56" s="643"/>
      <c r="BC56" s="644"/>
      <c r="BD56" s="464"/>
      <c r="BE56" s="637"/>
      <c r="BF56" s="632"/>
      <c r="BG56" s="632"/>
      <c r="BH56" s="632"/>
      <c r="BI56" s="632"/>
      <c r="BJ56" s="632"/>
      <c r="BK56" s="632"/>
      <c r="BL56" s="632"/>
      <c r="BM56" s="632"/>
      <c r="BN56" s="632"/>
      <c r="BO56" s="632"/>
      <c r="BP56" s="632"/>
      <c r="BQ56" s="632"/>
      <c r="BR56" s="632"/>
      <c r="BS56" s="632"/>
      <c r="BT56" s="632"/>
      <c r="BU56" s="632"/>
      <c r="BV56" s="632"/>
      <c r="BW56" s="632"/>
      <c r="BX56" s="632"/>
      <c r="BY56" s="632"/>
      <c r="BZ56" s="632"/>
      <c r="CA56" s="638"/>
      <c r="CB56" s="473"/>
      <c r="CC56" s="135"/>
      <c r="CD56" s="137"/>
      <c r="CE56" s="335"/>
    </row>
    <row r="57" spans="1:83" ht="11.1" customHeight="1">
      <c r="A57" s="87"/>
      <c r="B57" s="131"/>
      <c r="C57" s="647"/>
      <c r="D57" s="201"/>
      <c r="E57" s="203"/>
      <c r="F57" s="205"/>
      <c r="G57" s="648"/>
      <c r="H57" s="648"/>
      <c r="I57" s="648"/>
      <c r="J57" s="648"/>
      <c r="K57" s="648"/>
      <c r="L57" s="648"/>
      <c r="M57" s="648"/>
      <c r="N57" s="648"/>
      <c r="O57" s="648"/>
      <c r="P57" s="648"/>
      <c r="Q57" s="648"/>
      <c r="R57" s="648"/>
      <c r="S57" s="660"/>
      <c r="T57" s="661"/>
      <c r="U57" s="661"/>
      <c r="V57" s="661"/>
      <c r="W57" s="661"/>
      <c r="X57" s="662"/>
      <c r="Y57" s="209"/>
      <c r="Z57" s="650"/>
      <c r="AA57" s="650"/>
      <c r="AB57" s="650"/>
      <c r="AC57" s="650"/>
      <c r="AD57" s="372"/>
      <c r="AE57" s="640"/>
      <c r="AF57" s="640"/>
      <c r="AG57" s="640"/>
      <c r="AH57" s="640"/>
      <c r="AI57" s="640"/>
      <c r="AJ57" s="640"/>
      <c r="AK57" s="640"/>
      <c r="AL57" s="640"/>
      <c r="AM57" s="640"/>
      <c r="AN57" s="640"/>
      <c r="AO57" s="640"/>
      <c r="AP57" s="640"/>
      <c r="AQ57" s="640"/>
      <c r="AR57" s="649"/>
      <c r="AS57" s="465"/>
      <c r="AT57" s="466"/>
      <c r="AU57" s="467"/>
      <c r="AV57" s="467"/>
      <c r="AW57" s="467"/>
      <c r="AX57" s="467"/>
      <c r="AY57" s="467"/>
      <c r="AZ57" s="467"/>
      <c r="BA57" s="467"/>
      <c r="BB57" s="467"/>
      <c r="BC57" s="467"/>
      <c r="BD57" s="468"/>
      <c r="BE57" s="639"/>
      <c r="BF57" s="640"/>
      <c r="BG57" s="640"/>
      <c r="BH57" s="640"/>
      <c r="BI57" s="640"/>
      <c r="BJ57" s="640"/>
      <c r="BK57" s="640"/>
      <c r="BL57" s="640"/>
      <c r="BM57" s="640"/>
      <c r="BN57" s="640"/>
      <c r="BO57" s="640"/>
      <c r="BP57" s="640"/>
      <c r="BQ57" s="640"/>
      <c r="BR57" s="640"/>
      <c r="BS57" s="640"/>
      <c r="BT57" s="640"/>
      <c r="BU57" s="640"/>
      <c r="BV57" s="640"/>
      <c r="BW57" s="640"/>
      <c r="BX57" s="640"/>
      <c r="BY57" s="640"/>
      <c r="BZ57" s="640"/>
      <c r="CA57" s="641"/>
      <c r="CB57" s="473"/>
      <c r="CC57" s="135"/>
      <c r="CD57" s="137"/>
      <c r="CE57" s="335"/>
    </row>
    <row r="58" spans="1:83" ht="11.1" customHeight="1">
      <c r="A58" s="87"/>
      <c r="B58" s="131"/>
      <c r="C58" s="645">
        <v>15</v>
      </c>
      <c r="D58" s="198"/>
      <c r="E58" s="199"/>
      <c r="F58" s="200"/>
      <c r="G58" s="627"/>
      <c r="H58" s="627"/>
      <c r="I58" s="627"/>
      <c r="J58" s="627"/>
      <c r="K58" s="627"/>
      <c r="L58" s="627"/>
      <c r="M58" s="627"/>
      <c r="N58" s="627"/>
      <c r="O58" s="627"/>
      <c r="P58" s="627"/>
      <c r="Q58" s="627"/>
      <c r="R58" s="627"/>
      <c r="S58" s="654"/>
      <c r="T58" s="655"/>
      <c r="U58" s="655"/>
      <c r="V58" s="655"/>
      <c r="W58" s="655"/>
      <c r="X58" s="656"/>
      <c r="Y58" s="207"/>
      <c r="Z58" s="211"/>
      <c r="AA58" s="629"/>
      <c r="AB58" s="629"/>
      <c r="AC58" s="211"/>
      <c r="AD58" s="210"/>
      <c r="AE58" s="630" t="str">
        <f ca="1">IF(Z59=data!$I$2,"",
IF(
IFERROR(SEARCH(Z59,AE58),0)=0,
IF(LEN(Z59)&gt;0,
       AE58&amp;IF(LEN(AE58)&gt;0,", ","")&amp;Z59,
       ""),
AE58
))</f>
        <v/>
      </c>
      <c r="AF58" s="630"/>
      <c r="AG58" s="630"/>
      <c r="AH58" s="630"/>
      <c r="AI58" s="630"/>
      <c r="AJ58" s="630"/>
      <c r="AK58" s="630"/>
      <c r="AL58" s="630"/>
      <c r="AM58" s="630"/>
      <c r="AN58" s="630"/>
      <c r="AO58" s="630"/>
      <c r="AP58" s="630"/>
      <c r="AQ58" s="630"/>
      <c r="AR58" s="631"/>
      <c r="AS58" s="457"/>
      <c r="AT58" s="458"/>
      <c r="AU58" s="459"/>
      <c r="AV58" s="459"/>
      <c r="AW58" s="460"/>
      <c r="AX58" s="634"/>
      <c r="AY58" s="634"/>
      <c r="AZ58" s="461"/>
      <c r="BA58" s="460"/>
      <c r="BB58" s="459"/>
      <c r="BC58" s="460"/>
      <c r="BD58" s="462"/>
      <c r="BE58" s="635" t="str">
        <f ca="1">IF(AT59=data!$I$2,"",
IF(
IFERROR(SEARCH(AT59,BE58),0)=0,
IF(LEN(AT59)&gt;0,
       BE58&amp;IF(LEN(BE58)&gt;0,", ","")&amp;AT59,
       ""),
BE58
))</f>
        <v/>
      </c>
      <c r="BF58" s="630"/>
      <c r="BG58" s="630"/>
      <c r="BH58" s="630"/>
      <c r="BI58" s="630"/>
      <c r="BJ58" s="630"/>
      <c r="BK58" s="630"/>
      <c r="BL58" s="630"/>
      <c r="BM58" s="630"/>
      <c r="BN58" s="630"/>
      <c r="BO58" s="630"/>
      <c r="BP58" s="630"/>
      <c r="BQ58" s="630"/>
      <c r="BR58" s="630"/>
      <c r="BS58" s="630"/>
      <c r="BT58" s="630"/>
      <c r="BU58" s="630"/>
      <c r="BV58" s="630"/>
      <c r="BW58" s="630"/>
      <c r="BX58" s="630"/>
      <c r="BY58" s="630"/>
      <c r="BZ58" s="630"/>
      <c r="CA58" s="636"/>
      <c r="CB58" s="473"/>
      <c r="CC58" s="135"/>
      <c r="CD58" s="137"/>
      <c r="CE58" s="335"/>
    </row>
    <row r="59" spans="1:83" ht="11.1" customHeight="1">
      <c r="A59" s="87"/>
      <c r="B59" s="131"/>
      <c r="C59" s="646"/>
      <c r="D59" s="201"/>
      <c r="E59" s="91"/>
      <c r="F59" s="205"/>
      <c r="G59" s="628"/>
      <c r="H59" s="628"/>
      <c r="I59" s="628"/>
      <c r="J59" s="628"/>
      <c r="K59" s="628"/>
      <c r="L59" s="628"/>
      <c r="M59" s="628"/>
      <c r="N59" s="628"/>
      <c r="O59" s="628"/>
      <c r="P59" s="628"/>
      <c r="Q59" s="628"/>
      <c r="R59" s="628"/>
      <c r="S59" s="657"/>
      <c r="T59" s="658"/>
      <c r="U59" s="658"/>
      <c r="V59" s="658"/>
      <c r="W59" s="658"/>
      <c r="X59" s="659"/>
      <c r="Y59" s="208"/>
      <c r="Z59" s="642"/>
      <c r="AA59" s="643"/>
      <c r="AB59" s="643"/>
      <c r="AC59" s="644"/>
      <c r="AD59" s="371"/>
      <c r="AE59" s="632"/>
      <c r="AF59" s="632"/>
      <c r="AG59" s="632"/>
      <c r="AH59" s="632"/>
      <c r="AI59" s="632"/>
      <c r="AJ59" s="632"/>
      <c r="AK59" s="632"/>
      <c r="AL59" s="632"/>
      <c r="AM59" s="632"/>
      <c r="AN59" s="632"/>
      <c r="AO59" s="632"/>
      <c r="AP59" s="632"/>
      <c r="AQ59" s="632"/>
      <c r="AR59" s="633"/>
      <c r="AS59" s="463"/>
      <c r="AT59" s="642"/>
      <c r="AU59" s="643"/>
      <c r="AV59" s="643"/>
      <c r="AW59" s="643"/>
      <c r="AX59" s="643"/>
      <c r="AY59" s="643"/>
      <c r="AZ59" s="643"/>
      <c r="BA59" s="643"/>
      <c r="BB59" s="643"/>
      <c r="BC59" s="644"/>
      <c r="BD59" s="464"/>
      <c r="BE59" s="637"/>
      <c r="BF59" s="632"/>
      <c r="BG59" s="632"/>
      <c r="BH59" s="632"/>
      <c r="BI59" s="632"/>
      <c r="BJ59" s="632"/>
      <c r="BK59" s="632"/>
      <c r="BL59" s="632"/>
      <c r="BM59" s="632"/>
      <c r="BN59" s="632"/>
      <c r="BO59" s="632"/>
      <c r="BP59" s="632"/>
      <c r="BQ59" s="632"/>
      <c r="BR59" s="632"/>
      <c r="BS59" s="632"/>
      <c r="BT59" s="632"/>
      <c r="BU59" s="632"/>
      <c r="BV59" s="632"/>
      <c r="BW59" s="632"/>
      <c r="BX59" s="632"/>
      <c r="BY59" s="632"/>
      <c r="BZ59" s="632"/>
      <c r="CA59" s="638"/>
      <c r="CB59" s="473"/>
      <c r="CC59" s="135"/>
      <c r="CD59" s="137"/>
      <c r="CE59" s="335"/>
    </row>
    <row r="60" spans="1:83" ht="11.1" customHeight="1">
      <c r="A60" s="87"/>
      <c r="B60" s="131"/>
      <c r="C60" s="646"/>
      <c r="D60" s="201"/>
      <c r="E60" s="203"/>
      <c r="F60" s="205"/>
      <c r="G60" s="628"/>
      <c r="H60" s="628"/>
      <c r="I60" s="628"/>
      <c r="J60" s="628"/>
      <c r="K60" s="628"/>
      <c r="L60" s="628"/>
      <c r="M60" s="628"/>
      <c r="N60" s="628"/>
      <c r="O60" s="628"/>
      <c r="P60" s="628"/>
      <c r="Q60" s="628"/>
      <c r="R60" s="628"/>
      <c r="S60" s="660"/>
      <c r="T60" s="661"/>
      <c r="U60" s="661"/>
      <c r="V60" s="661"/>
      <c r="W60" s="661"/>
      <c r="X60" s="662"/>
      <c r="Y60" s="209"/>
      <c r="Z60" s="650"/>
      <c r="AA60" s="650"/>
      <c r="AB60" s="650"/>
      <c r="AC60" s="650"/>
      <c r="AD60" s="372"/>
      <c r="AE60" s="640"/>
      <c r="AF60" s="640"/>
      <c r="AG60" s="640"/>
      <c r="AH60" s="640"/>
      <c r="AI60" s="640"/>
      <c r="AJ60" s="640"/>
      <c r="AK60" s="640"/>
      <c r="AL60" s="640"/>
      <c r="AM60" s="640"/>
      <c r="AN60" s="640"/>
      <c r="AO60" s="640"/>
      <c r="AP60" s="640"/>
      <c r="AQ60" s="640"/>
      <c r="AR60" s="649"/>
      <c r="AS60" s="465"/>
      <c r="AT60" s="466"/>
      <c r="AU60" s="467"/>
      <c r="AV60" s="467"/>
      <c r="AW60" s="467"/>
      <c r="AX60" s="467"/>
      <c r="AY60" s="467"/>
      <c r="AZ60" s="467"/>
      <c r="BA60" s="467"/>
      <c r="BB60" s="467"/>
      <c r="BC60" s="467"/>
      <c r="BD60" s="468"/>
      <c r="BE60" s="639"/>
      <c r="BF60" s="640"/>
      <c r="BG60" s="640"/>
      <c r="BH60" s="640"/>
      <c r="BI60" s="640"/>
      <c r="BJ60" s="640"/>
      <c r="BK60" s="640"/>
      <c r="BL60" s="640"/>
      <c r="BM60" s="640"/>
      <c r="BN60" s="640"/>
      <c r="BO60" s="640"/>
      <c r="BP60" s="640"/>
      <c r="BQ60" s="640"/>
      <c r="BR60" s="640"/>
      <c r="BS60" s="640"/>
      <c r="BT60" s="640"/>
      <c r="BU60" s="640"/>
      <c r="BV60" s="640"/>
      <c r="BW60" s="640"/>
      <c r="BX60" s="640"/>
      <c r="BY60" s="640"/>
      <c r="BZ60" s="640"/>
      <c r="CA60" s="641"/>
      <c r="CB60" s="473"/>
      <c r="CC60" s="135"/>
      <c r="CD60" s="137"/>
      <c r="CE60" s="335"/>
    </row>
    <row r="61" spans="1:83" ht="11.1" customHeight="1">
      <c r="A61" s="87"/>
      <c r="B61" s="131"/>
      <c r="C61" s="645">
        <v>16</v>
      </c>
      <c r="D61" s="198"/>
      <c r="E61" s="199"/>
      <c r="F61" s="200"/>
      <c r="G61" s="627"/>
      <c r="H61" s="627"/>
      <c r="I61" s="627"/>
      <c r="J61" s="627"/>
      <c r="K61" s="627"/>
      <c r="L61" s="627"/>
      <c r="M61" s="627"/>
      <c r="N61" s="627"/>
      <c r="O61" s="627"/>
      <c r="P61" s="627"/>
      <c r="Q61" s="627"/>
      <c r="R61" s="627"/>
      <c r="S61" s="654"/>
      <c r="T61" s="655"/>
      <c r="U61" s="655"/>
      <c r="V61" s="655"/>
      <c r="W61" s="655"/>
      <c r="X61" s="656"/>
      <c r="Y61" s="207"/>
      <c r="Z61" s="211"/>
      <c r="AA61" s="629"/>
      <c r="AB61" s="629"/>
      <c r="AC61" s="211"/>
      <c r="AD61" s="210"/>
      <c r="AE61" s="630" t="str">
        <f ca="1">IF(Z62=data!$I$2,"",
IF(
IFERROR(SEARCH(Z62,AE61),0)=0,
IF(LEN(Z62)&gt;0,
       AE61&amp;IF(LEN(AE61)&gt;0,", ","")&amp;Z62,
       ""),
AE61
))</f>
        <v/>
      </c>
      <c r="AF61" s="630"/>
      <c r="AG61" s="630"/>
      <c r="AH61" s="630"/>
      <c r="AI61" s="630"/>
      <c r="AJ61" s="630"/>
      <c r="AK61" s="630"/>
      <c r="AL61" s="630"/>
      <c r="AM61" s="630"/>
      <c r="AN61" s="630"/>
      <c r="AO61" s="630"/>
      <c r="AP61" s="630"/>
      <c r="AQ61" s="630"/>
      <c r="AR61" s="631"/>
      <c r="AS61" s="457"/>
      <c r="AT61" s="458"/>
      <c r="AU61" s="459"/>
      <c r="AV61" s="459"/>
      <c r="AW61" s="460"/>
      <c r="AX61" s="634"/>
      <c r="AY61" s="634"/>
      <c r="AZ61" s="461"/>
      <c r="BA61" s="460"/>
      <c r="BB61" s="459"/>
      <c r="BC61" s="460"/>
      <c r="BD61" s="462"/>
      <c r="BE61" s="635" t="str">
        <f ca="1">IF(AT62=data!$I$2,"",
IF(
IFERROR(SEARCH(AT62,BE61),0)=0,
IF(LEN(AT62)&gt;0,
       BE61&amp;IF(LEN(BE61)&gt;0,", ","")&amp;AT62,
       ""),
BE61
))</f>
        <v/>
      </c>
      <c r="BF61" s="630"/>
      <c r="BG61" s="630"/>
      <c r="BH61" s="630"/>
      <c r="BI61" s="630"/>
      <c r="BJ61" s="630"/>
      <c r="BK61" s="630"/>
      <c r="BL61" s="630"/>
      <c r="BM61" s="630"/>
      <c r="BN61" s="630"/>
      <c r="BO61" s="630"/>
      <c r="BP61" s="630"/>
      <c r="BQ61" s="630"/>
      <c r="BR61" s="630"/>
      <c r="BS61" s="630"/>
      <c r="BT61" s="630"/>
      <c r="BU61" s="630"/>
      <c r="BV61" s="630"/>
      <c r="BW61" s="630"/>
      <c r="BX61" s="630"/>
      <c r="BY61" s="630"/>
      <c r="BZ61" s="630"/>
      <c r="CA61" s="636"/>
      <c r="CB61" s="473"/>
      <c r="CC61" s="135"/>
      <c r="CD61" s="137"/>
      <c r="CE61" s="335"/>
    </row>
    <row r="62" spans="1:83" ht="11.1" customHeight="1">
      <c r="A62" s="87"/>
      <c r="B62" s="131"/>
      <c r="C62" s="646"/>
      <c r="D62" s="201"/>
      <c r="E62" s="91"/>
      <c r="F62" s="205"/>
      <c r="G62" s="628"/>
      <c r="H62" s="628"/>
      <c r="I62" s="628"/>
      <c r="J62" s="628"/>
      <c r="K62" s="628"/>
      <c r="L62" s="628"/>
      <c r="M62" s="628"/>
      <c r="N62" s="628"/>
      <c r="O62" s="628"/>
      <c r="P62" s="628"/>
      <c r="Q62" s="628"/>
      <c r="R62" s="628"/>
      <c r="S62" s="657"/>
      <c r="T62" s="658"/>
      <c r="U62" s="658"/>
      <c r="V62" s="658"/>
      <c r="W62" s="658"/>
      <c r="X62" s="659"/>
      <c r="Y62" s="208"/>
      <c r="Z62" s="642"/>
      <c r="AA62" s="643"/>
      <c r="AB62" s="643"/>
      <c r="AC62" s="644"/>
      <c r="AD62" s="371"/>
      <c r="AE62" s="632"/>
      <c r="AF62" s="632"/>
      <c r="AG62" s="632"/>
      <c r="AH62" s="632"/>
      <c r="AI62" s="632"/>
      <c r="AJ62" s="632"/>
      <c r="AK62" s="632"/>
      <c r="AL62" s="632"/>
      <c r="AM62" s="632"/>
      <c r="AN62" s="632"/>
      <c r="AO62" s="632"/>
      <c r="AP62" s="632"/>
      <c r="AQ62" s="632"/>
      <c r="AR62" s="633"/>
      <c r="AS62" s="463"/>
      <c r="AT62" s="642"/>
      <c r="AU62" s="643"/>
      <c r="AV62" s="643"/>
      <c r="AW62" s="643"/>
      <c r="AX62" s="643"/>
      <c r="AY62" s="643"/>
      <c r="AZ62" s="643"/>
      <c r="BA62" s="643"/>
      <c r="BB62" s="643"/>
      <c r="BC62" s="644"/>
      <c r="BD62" s="464"/>
      <c r="BE62" s="637"/>
      <c r="BF62" s="632"/>
      <c r="BG62" s="632"/>
      <c r="BH62" s="632"/>
      <c r="BI62" s="632"/>
      <c r="BJ62" s="632"/>
      <c r="BK62" s="632"/>
      <c r="BL62" s="632"/>
      <c r="BM62" s="632"/>
      <c r="BN62" s="632"/>
      <c r="BO62" s="632"/>
      <c r="BP62" s="632"/>
      <c r="BQ62" s="632"/>
      <c r="BR62" s="632"/>
      <c r="BS62" s="632"/>
      <c r="BT62" s="632"/>
      <c r="BU62" s="632"/>
      <c r="BV62" s="632"/>
      <c r="BW62" s="632"/>
      <c r="BX62" s="632"/>
      <c r="BY62" s="632"/>
      <c r="BZ62" s="632"/>
      <c r="CA62" s="638"/>
      <c r="CB62" s="473"/>
      <c r="CC62" s="135"/>
      <c r="CD62" s="137"/>
      <c r="CE62" s="335"/>
    </row>
    <row r="63" spans="1:83" ht="11.1" customHeight="1">
      <c r="A63" s="87"/>
      <c r="B63" s="131"/>
      <c r="C63" s="647"/>
      <c r="D63" s="201"/>
      <c r="E63" s="203"/>
      <c r="F63" s="205"/>
      <c r="G63" s="648"/>
      <c r="H63" s="648"/>
      <c r="I63" s="648"/>
      <c r="J63" s="648"/>
      <c r="K63" s="648"/>
      <c r="L63" s="648"/>
      <c r="M63" s="648"/>
      <c r="N63" s="648"/>
      <c r="O63" s="648"/>
      <c r="P63" s="648"/>
      <c r="Q63" s="648"/>
      <c r="R63" s="648"/>
      <c r="S63" s="660"/>
      <c r="T63" s="661"/>
      <c r="U63" s="661"/>
      <c r="V63" s="661"/>
      <c r="W63" s="661"/>
      <c r="X63" s="662"/>
      <c r="Y63" s="209"/>
      <c r="Z63" s="650"/>
      <c r="AA63" s="650"/>
      <c r="AB63" s="650"/>
      <c r="AC63" s="650"/>
      <c r="AD63" s="372"/>
      <c r="AE63" s="640"/>
      <c r="AF63" s="640"/>
      <c r="AG63" s="640"/>
      <c r="AH63" s="640"/>
      <c r="AI63" s="640"/>
      <c r="AJ63" s="640"/>
      <c r="AK63" s="640"/>
      <c r="AL63" s="640"/>
      <c r="AM63" s="640"/>
      <c r="AN63" s="640"/>
      <c r="AO63" s="640"/>
      <c r="AP63" s="640"/>
      <c r="AQ63" s="640"/>
      <c r="AR63" s="649"/>
      <c r="AS63" s="465"/>
      <c r="AT63" s="466"/>
      <c r="AU63" s="467"/>
      <c r="AV63" s="467"/>
      <c r="AW63" s="467"/>
      <c r="AX63" s="467"/>
      <c r="AY63" s="467"/>
      <c r="AZ63" s="467"/>
      <c r="BA63" s="467"/>
      <c r="BB63" s="467"/>
      <c r="BC63" s="467"/>
      <c r="BD63" s="468"/>
      <c r="BE63" s="639"/>
      <c r="BF63" s="640"/>
      <c r="BG63" s="640"/>
      <c r="BH63" s="640"/>
      <c r="BI63" s="640"/>
      <c r="BJ63" s="640"/>
      <c r="BK63" s="640"/>
      <c r="BL63" s="640"/>
      <c r="BM63" s="640"/>
      <c r="BN63" s="640"/>
      <c r="BO63" s="640"/>
      <c r="BP63" s="640"/>
      <c r="BQ63" s="640"/>
      <c r="BR63" s="640"/>
      <c r="BS63" s="640"/>
      <c r="BT63" s="640"/>
      <c r="BU63" s="640"/>
      <c r="BV63" s="640"/>
      <c r="BW63" s="640"/>
      <c r="BX63" s="640"/>
      <c r="BY63" s="640"/>
      <c r="BZ63" s="640"/>
      <c r="CA63" s="641"/>
      <c r="CB63" s="473"/>
      <c r="CC63" s="135"/>
      <c r="CD63" s="137"/>
      <c r="CE63" s="335"/>
    </row>
    <row r="64" spans="1:83" ht="11.1" customHeight="1">
      <c r="A64" s="87"/>
      <c r="B64" s="131"/>
      <c r="C64" s="645">
        <v>17</v>
      </c>
      <c r="D64" s="198"/>
      <c r="E64" s="199"/>
      <c r="F64" s="200"/>
      <c r="G64" s="627"/>
      <c r="H64" s="627"/>
      <c r="I64" s="627"/>
      <c r="J64" s="627"/>
      <c r="K64" s="627"/>
      <c r="L64" s="627"/>
      <c r="M64" s="627"/>
      <c r="N64" s="627"/>
      <c r="O64" s="627"/>
      <c r="P64" s="627"/>
      <c r="Q64" s="627"/>
      <c r="R64" s="627"/>
      <c r="S64" s="654"/>
      <c r="T64" s="655"/>
      <c r="U64" s="655"/>
      <c r="V64" s="655"/>
      <c r="W64" s="655"/>
      <c r="X64" s="656"/>
      <c r="Y64" s="207"/>
      <c r="Z64" s="211"/>
      <c r="AA64" s="629"/>
      <c r="AB64" s="629"/>
      <c r="AC64" s="211"/>
      <c r="AD64" s="210"/>
      <c r="AE64" s="630" t="str">
        <f ca="1">IF(Z65=data!$I$2,"",
IF(
IFERROR(SEARCH(Z65,AE64),0)=0,
IF(LEN(Z65)&gt;0,
       AE64&amp;IF(LEN(AE64)&gt;0,", ","")&amp;Z65,
       ""),
AE64
))</f>
        <v/>
      </c>
      <c r="AF64" s="630"/>
      <c r="AG64" s="630"/>
      <c r="AH64" s="630"/>
      <c r="AI64" s="630"/>
      <c r="AJ64" s="630"/>
      <c r="AK64" s="630"/>
      <c r="AL64" s="630"/>
      <c r="AM64" s="630"/>
      <c r="AN64" s="630"/>
      <c r="AO64" s="630"/>
      <c r="AP64" s="630"/>
      <c r="AQ64" s="630"/>
      <c r="AR64" s="631"/>
      <c r="AS64" s="457"/>
      <c r="AT64" s="458"/>
      <c r="AU64" s="459"/>
      <c r="AV64" s="459"/>
      <c r="AW64" s="460"/>
      <c r="AX64" s="634"/>
      <c r="AY64" s="634"/>
      <c r="AZ64" s="461"/>
      <c r="BA64" s="460"/>
      <c r="BB64" s="459"/>
      <c r="BC64" s="460"/>
      <c r="BD64" s="462"/>
      <c r="BE64" s="635" t="str">
        <f ca="1">IF(AT65=data!$I$2,"",
IF(
IFERROR(SEARCH(AT65,BE64),0)=0,
IF(LEN(AT65)&gt;0,
       BE64&amp;IF(LEN(BE64)&gt;0,", ","")&amp;AT65,
       ""),
BE64
))</f>
        <v/>
      </c>
      <c r="BF64" s="630"/>
      <c r="BG64" s="630"/>
      <c r="BH64" s="630"/>
      <c r="BI64" s="630"/>
      <c r="BJ64" s="630"/>
      <c r="BK64" s="630"/>
      <c r="BL64" s="630"/>
      <c r="BM64" s="630"/>
      <c r="BN64" s="630"/>
      <c r="BO64" s="630"/>
      <c r="BP64" s="630"/>
      <c r="BQ64" s="630"/>
      <c r="BR64" s="630"/>
      <c r="BS64" s="630"/>
      <c r="BT64" s="630"/>
      <c r="BU64" s="630"/>
      <c r="BV64" s="630"/>
      <c r="BW64" s="630"/>
      <c r="BX64" s="630"/>
      <c r="BY64" s="630"/>
      <c r="BZ64" s="630"/>
      <c r="CA64" s="636"/>
      <c r="CB64" s="473"/>
      <c r="CC64" s="135"/>
      <c r="CD64" s="137"/>
      <c r="CE64" s="335"/>
    </row>
    <row r="65" spans="1:83" ht="11.1" customHeight="1">
      <c r="A65" s="87"/>
      <c r="B65" s="131"/>
      <c r="C65" s="646"/>
      <c r="D65" s="201"/>
      <c r="E65" s="91"/>
      <c r="F65" s="205"/>
      <c r="G65" s="628"/>
      <c r="H65" s="628"/>
      <c r="I65" s="628"/>
      <c r="J65" s="628"/>
      <c r="K65" s="628"/>
      <c r="L65" s="628"/>
      <c r="M65" s="628"/>
      <c r="N65" s="628"/>
      <c r="O65" s="628"/>
      <c r="P65" s="628"/>
      <c r="Q65" s="628"/>
      <c r="R65" s="628"/>
      <c r="S65" s="657"/>
      <c r="T65" s="658"/>
      <c r="U65" s="658"/>
      <c r="V65" s="658"/>
      <c r="W65" s="658"/>
      <c r="X65" s="659"/>
      <c r="Y65" s="208"/>
      <c r="Z65" s="642"/>
      <c r="AA65" s="643"/>
      <c r="AB65" s="643"/>
      <c r="AC65" s="644"/>
      <c r="AD65" s="371"/>
      <c r="AE65" s="632"/>
      <c r="AF65" s="632"/>
      <c r="AG65" s="632"/>
      <c r="AH65" s="632"/>
      <c r="AI65" s="632"/>
      <c r="AJ65" s="632"/>
      <c r="AK65" s="632"/>
      <c r="AL65" s="632"/>
      <c r="AM65" s="632"/>
      <c r="AN65" s="632"/>
      <c r="AO65" s="632"/>
      <c r="AP65" s="632"/>
      <c r="AQ65" s="632"/>
      <c r="AR65" s="633"/>
      <c r="AS65" s="463"/>
      <c r="AT65" s="642"/>
      <c r="AU65" s="643"/>
      <c r="AV65" s="643"/>
      <c r="AW65" s="643"/>
      <c r="AX65" s="643"/>
      <c r="AY65" s="643"/>
      <c r="AZ65" s="643"/>
      <c r="BA65" s="643"/>
      <c r="BB65" s="643"/>
      <c r="BC65" s="644"/>
      <c r="BD65" s="464"/>
      <c r="BE65" s="637"/>
      <c r="BF65" s="632"/>
      <c r="BG65" s="632"/>
      <c r="BH65" s="632"/>
      <c r="BI65" s="632"/>
      <c r="BJ65" s="632"/>
      <c r="BK65" s="632"/>
      <c r="BL65" s="632"/>
      <c r="BM65" s="632"/>
      <c r="BN65" s="632"/>
      <c r="BO65" s="632"/>
      <c r="BP65" s="632"/>
      <c r="BQ65" s="632"/>
      <c r="BR65" s="632"/>
      <c r="BS65" s="632"/>
      <c r="BT65" s="632"/>
      <c r="BU65" s="632"/>
      <c r="BV65" s="632"/>
      <c r="BW65" s="632"/>
      <c r="BX65" s="632"/>
      <c r="BY65" s="632"/>
      <c r="BZ65" s="632"/>
      <c r="CA65" s="638"/>
      <c r="CB65" s="473"/>
      <c r="CC65" s="135"/>
      <c r="CD65" s="137"/>
      <c r="CE65" s="335"/>
    </row>
    <row r="66" spans="1:83" ht="11.1" customHeight="1">
      <c r="A66" s="87"/>
      <c r="B66" s="131"/>
      <c r="C66" s="646"/>
      <c r="D66" s="201"/>
      <c r="E66" s="203"/>
      <c r="F66" s="205"/>
      <c r="G66" s="628"/>
      <c r="H66" s="628"/>
      <c r="I66" s="628"/>
      <c r="J66" s="628"/>
      <c r="K66" s="628"/>
      <c r="L66" s="628"/>
      <c r="M66" s="628"/>
      <c r="N66" s="628"/>
      <c r="O66" s="628"/>
      <c r="P66" s="628"/>
      <c r="Q66" s="628"/>
      <c r="R66" s="628"/>
      <c r="S66" s="660"/>
      <c r="T66" s="661"/>
      <c r="U66" s="661"/>
      <c r="V66" s="661"/>
      <c r="W66" s="661"/>
      <c r="X66" s="662"/>
      <c r="Y66" s="209"/>
      <c r="Z66" s="650"/>
      <c r="AA66" s="650"/>
      <c r="AB66" s="650"/>
      <c r="AC66" s="650"/>
      <c r="AD66" s="372"/>
      <c r="AE66" s="640"/>
      <c r="AF66" s="640"/>
      <c r="AG66" s="640"/>
      <c r="AH66" s="640"/>
      <c r="AI66" s="640"/>
      <c r="AJ66" s="640"/>
      <c r="AK66" s="640"/>
      <c r="AL66" s="640"/>
      <c r="AM66" s="640"/>
      <c r="AN66" s="640"/>
      <c r="AO66" s="640"/>
      <c r="AP66" s="640"/>
      <c r="AQ66" s="640"/>
      <c r="AR66" s="649"/>
      <c r="AS66" s="465"/>
      <c r="AT66" s="466"/>
      <c r="AU66" s="467"/>
      <c r="AV66" s="467"/>
      <c r="AW66" s="467"/>
      <c r="AX66" s="467"/>
      <c r="AY66" s="467"/>
      <c r="AZ66" s="467"/>
      <c r="BA66" s="467"/>
      <c r="BB66" s="467"/>
      <c r="BC66" s="467"/>
      <c r="BD66" s="468"/>
      <c r="BE66" s="639"/>
      <c r="BF66" s="640"/>
      <c r="BG66" s="640"/>
      <c r="BH66" s="640"/>
      <c r="BI66" s="640"/>
      <c r="BJ66" s="640"/>
      <c r="BK66" s="640"/>
      <c r="BL66" s="640"/>
      <c r="BM66" s="640"/>
      <c r="BN66" s="640"/>
      <c r="BO66" s="640"/>
      <c r="BP66" s="640"/>
      <c r="BQ66" s="640"/>
      <c r="BR66" s="640"/>
      <c r="BS66" s="640"/>
      <c r="BT66" s="640"/>
      <c r="BU66" s="640"/>
      <c r="BV66" s="640"/>
      <c r="BW66" s="640"/>
      <c r="BX66" s="640"/>
      <c r="BY66" s="640"/>
      <c r="BZ66" s="640"/>
      <c r="CA66" s="641"/>
      <c r="CB66" s="473"/>
      <c r="CC66" s="135"/>
      <c r="CD66" s="137"/>
      <c r="CE66" s="335"/>
    </row>
    <row r="67" spans="1:83" ht="11.1" customHeight="1">
      <c r="A67" s="87"/>
      <c r="B67" s="131"/>
      <c r="C67" s="645">
        <v>18</v>
      </c>
      <c r="D67" s="198"/>
      <c r="E67" s="199"/>
      <c r="F67" s="200"/>
      <c r="G67" s="627"/>
      <c r="H67" s="627"/>
      <c r="I67" s="627"/>
      <c r="J67" s="627"/>
      <c r="K67" s="627"/>
      <c r="L67" s="627"/>
      <c r="M67" s="627"/>
      <c r="N67" s="627"/>
      <c r="O67" s="627"/>
      <c r="P67" s="627"/>
      <c r="Q67" s="627"/>
      <c r="R67" s="627"/>
      <c r="S67" s="654"/>
      <c r="T67" s="655"/>
      <c r="U67" s="655"/>
      <c r="V67" s="655"/>
      <c r="W67" s="655"/>
      <c r="X67" s="656"/>
      <c r="Y67" s="207"/>
      <c r="Z67" s="211"/>
      <c r="AA67" s="629"/>
      <c r="AB67" s="629"/>
      <c r="AC67" s="211"/>
      <c r="AD67" s="210"/>
      <c r="AE67" s="630" t="str">
        <f ca="1">IF(Z68=data!$I$2,"",
IF(
IFERROR(SEARCH(Z68,AE67),0)=0,
IF(LEN(Z68)&gt;0,
       AE67&amp;IF(LEN(AE67)&gt;0,", ","")&amp;Z68,
       ""),
AE67
))</f>
        <v/>
      </c>
      <c r="AF67" s="630"/>
      <c r="AG67" s="630"/>
      <c r="AH67" s="630"/>
      <c r="AI67" s="630"/>
      <c r="AJ67" s="630"/>
      <c r="AK67" s="630"/>
      <c r="AL67" s="630"/>
      <c r="AM67" s="630"/>
      <c r="AN67" s="630"/>
      <c r="AO67" s="630"/>
      <c r="AP67" s="630"/>
      <c r="AQ67" s="630"/>
      <c r="AR67" s="631"/>
      <c r="AS67" s="457"/>
      <c r="AT67" s="458"/>
      <c r="AU67" s="459"/>
      <c r="AV67" s="459"/>
      <c r="AW67" s="460"/>
      <c r="AX67" s="634"/>
      <c r="AY67" s="634"/>
      <c r="AZ67" s="461"/>
      <c r="BA67" s="460"/>
      <c r="BB67" s="459"/>
      <c r="BC67" s="460"/>
      <c r="BD67" s="462"/>
      <c r="BE67" s="635" t="str">
        <f ca="1">IF(AT68=data!$I$2,"",
IF(
IFERROR(SEARCH(AT68,BE67),0)=0,
IF(LEN(AT68)&gt;0,
       BE67&amp;IF(LEN(BE67)&gt;0,", ","")&amp;AT68,
       ""),
BE67
))</f>
        <v/>
      </c>
      <c r="BF67" s="630"/>
      <c r="BG67" s="630"/>
      <c r="BH67" s="630"/>
      <c r="BI67" s="630"/>
      <c r="BJ67" s="630"/>
      <c r="BK67" s="630"/>
      <c r="BL67" s="630"/>
      <c r="BM67" s="630"/>
      <c r="BN67" s="630"/>
      <c r="BO67" s="630"/>
      <c r="BP67" s="630"/>
      <c r="BQ67" s="630"/>
      <c r="BR67" s="630"/>
      <c r="BS67" s="630"/>
      <c r="BT67" s="630"/>
      <c r="BU67" s="630"/>
      <c r="BV67" s="630"/>
      <c r="BW67" s="630"/>
      <c r="BX67" s="630"/>
      <c r="BY67" s="630"/>
      <c r="BZ67" s="630"/>
      <c r="CA67" s="636"/>
      <c r="CB67" s="473"/>
      <c r="CC67" s="135"/>
      <c r="CD67" s="137"/>
      <c r="CE67" s="335"/>
    </row>
    <row r="68" spans="1:83" ht="11.1" customHeight="1">
      <c r="A68" s="87"/>
      <c r="B68" s="131"/>
      <c r="C68" s="646"/>
      <c r="D68" s="201"/>
      <c r="E68" s="91"/>
      <c r="F68" s="205"/>
      <c r="G68" s="628"/>
      <c r="H68" s="628"/>
      <c r="I68" s="628"/>
      <c r="J68" s="628"/>
      <c r="K68" s="628"/>
      <c r="L68" s="628"/>
      <c r="M68" s="628"/>
      <c r="N68" s="628"/>
      <c r="O68" s="628"/>
      <c r="P68" s="628"/>
      <c r="Q68" s="628"/>
      <c r="R68" s="628"/>
      <c r="S68" s="657"/>
      <c r="T68" s="658"/>
      <c r="U68" s="658"/>
      <c r="V68" s="658"/>
      <c r="W68" s="658"/>
      <c r="X68" s="659"/>
      <c r="Y68" s="208"/>
      <c r="Z68" s="642"/>
      <c r="AA68" s="643"/>
      <c r="AB68" s="643"/>
      <c r="AC68" s="644"/>
      <c r="AD68" s="371"/>
      <c r="AE68" s="632"/>
      <c r="AF68" s="632"/>
      <c r="AG68" s="632"/>
      <c r="AH68" s="632"/>
      <c r="AI68" s="632"/>
      <c r="AJ68" s="632"/>
      <c r="AK68" s="632"/>
      <c r="AL68" s="632"/>
      <c r="AM68" s="632"/>
      <c r="AN68" s="632"/>
      <c r="AO68" s="632"/>
      <c r="AP68" s="632"/>
      <c r="AQ68" s="632"/>
      <c r="AR68" s="633"/>
      <c r="AS68" s="463"/>
      <c r="AT68" s="642"/>
      <c r="AU68" s="643"/>
      <c r="AV68" s="643"/>
      <c r="AW68" s="643"/>
      <c r="AX68" s="643"/>
      <c r="AY68" s="643"/>
      <c r="AZ68" s="643"/>
      <c r="BA68" s="643"/>
      <c r="BB68" s="643"/>
      <c r="BC68" s="644"/>
      <c r="BD68" s="464"/>
      <c r="BE68" s="637"/>
      <c r="BF68" s="632"/>
      <c r="BG68" s="632"/>
      <c r="BH68" s="632"/>
      <c r="BI68" s="632"/>
      <c r="BJ68" s="632"/>
      <c r="BK68" s="632"/>
      <c r="BL68" s="632"/>
      <c r="BM68" s="632"/>
      <c r="BN68" s="632"/>
      <c r="BO68" s="632"/>
      <c r="BP68" s="632"/>
      <c r="BQ68" s="632"/>
      <c r="BR68" s="632"/>
      <c r="BS68" s="632"/>
      <c r="BT68" s="632"/>
      <c r="BU68" s="632"/>
      <c r="BV68" s="632"/>
      <c r="BW68" s="632"/>
      <c r="BX68" s="632"/>
      <c r="BY68" s="632"/>
      <c r="BZ68" s="632"/>
      <c r="CA68" s="638"/>
      <c r="CB68" s="473"/>
      <c r="CC68" s="135"/>
      <c r="CD68" s="137"/>
      <c r="CE68" s="335"/>
    </row>
    <row r="69" spans="1:83" ht="11.1" customHeight="1">
      <c r="A69" s="87"/>
      <c r="B69" s="131"/>
      <c r="C69" s="647"/>
      <c r="D69" s="201"/>
      <c r="E69" s="203"/>
      <c r="F69" s="205"/>
      <c r="G69" s="648"/>
      <c r="H69" s="648"/>
      <c r="I69" s="648"/>
      <c r="J69" s="648"/>
      <c r="K69" s="648"/>
      <c r="L69" s="648"/>
      <c r="M69" s="648"/>
      <c r="N69" s="648"/>
      <c r="O69" s="648"/>
      <c r="P69" s="648"/>
      <c r="Q69" s="648"/>
      <c r="R69" s="648"/>
      <c r="S69" s="660"/>
      <c r="T69" s="661"/>
      <c r="U69" s="661"/>
      <c r="V69" s="661"/>
      <c r="W69" s="661"/>
      <c r="X69" s="662"/>
      <c r="Y69" s="209"/>
      <c r="Z69" s="650"/>
      <c r="AA69" s="650"/>
      <c r="AB69" s="650"/>
      <c r="AC69" s="650"/>
      <c r="AD69" s="372"/>
      <c r="AE69" s="640"/>
      <c r="AF69" s="640"/>
      <c r="AG69" s="640"/>
      <c r="AH69" s="640"/>
      <c r="AI69" s="640"/>
      <c r="AJ69" s="640"/>
      <c r="AK69" s="640"/>
      <c r="AL69" s="640"/>
      <c r="AM69" s="640"/>
      <c r="AN69" s="640"/>
      <c r="AO69" s="640"/>
      <c r="AP69" s="640"/>
      <c r="AQ69" s="640"/>
      <c r="AR69" s="649"/>
      <c r="AS69" s="465"/>
      <c r="AT69" s="466"/>
      <c r="AU69" s="467"/>
      <c r="AV69" s="467"/>
      <c r="AW69" s="467"/>
      <c r="AX69" s="467"/>
      <c r="AY69" s="467"/>
      <c r="AZ69" s="467"/>
      <c r="BA69" s="467"/>
      <c r="BB69" s="467"/>
      <c r="BC69" s="467"/>
      <c r="BD69" s="468"/>
      <c r="BE69" s="639"/>
      <c r="BF69" s="640"/>
      <c r="BG69" s="640"/>
      <c r="BH69" s="640"/>
      <c r="BI69" s="640"/>
      <c r="BJ69" s="640"/>
      <c r="BK69" s="640"/>
      <c r="BL69" s="640"/>
      <c r="BM69" s="640"/>
      <c r="BN69" s="640"/>
      <c r="BO69" s="640"/>
      <c r="BP69" s="640"/>
      <c r="BQ69" s="640"/>
      <c r="BR69" s="640"/>
      <c r="BS69" s="640"/>
      <c r="BT69" s="640"/>
      <c r="BU69" s="640"/>
      <c r="BV69" s="640"/>
      <c r="BW69" s="640"/>
      <c r="BX69" s="640"/>
      <c r="BY69" s="640"/>
      <c r="BZ69" s="640"/>
      <c r="CA69" s="641"/>
      <c r="CB69" s="473"/>
      <c r="CC69" s="135"/>
      <c r="CD69" s="137"/>
      <c r="CE69" s="335"/>
    </row>
    <row r="70" spans="1:83" ht="11.1" customHeight="1">
      <c r="A70" s="87"/>
      <c r="B70" s="131"/>
      <c r="C70" s="645">
        <v>19</v>
      </c>
      <c r="D70" s="198"/>
      <c r="E70" s="199"/>
      <c r="F70" s="200"/>
      <c r="G70" s="627"/>
      <c r="H70" s="627"/>
      <c r="I70" s="627"/>
      <c r="J70" s="627"/>
      <c r="K70" s="627"/>
      <c r="L70" s="627"/>
      <c r="M70" s="627"/>
      <c r="N70" s="627"/>
      <c r="O70" s="627"/>
      <c r="P70" s="627"/>
      <c r="Q70" s="627"/>
      <c r="R70" s="627"/>
      <c r="S70" s="654"/>
      <c r="T70" s="655"/>
      <c r="U70" s="655"/>
      <c r="V70" s="655"/>
      <c r="W70" s="655"/>
      <c r="X70" s="656"/>
      <c r="Y70" s="207"/>
      <c r="Z70" s="211"/>
      <c r="AA70" s="629"/>
      <c r="AB70" s="629"/>
      <c r="AC70" s="211"/>
      <c r="AD70" s="210"/>
      <c r="AE70" s="630" t="str">
        <f ca="1">IF(Z71=data!$I$2,"",
IF(
IFERROR(SEARCH(Z71,AE70),0)=0,
IF(LEN(Z71)&gt;0,
       AE70&amp;IF(LEN(AE70)&gt;0,", ","")&amp;Z71,
       ""),
AE70
))</f>
        <v/>
      </c>
      <c r="AF70" s="630"/>
      <c r="AG70" s="630"/>
      <c r="AH70" s="630"/>
      <c r="AI70" s="630"/>
      <c r="AJ70" s="630"/>
      <c r="AK70" s="630"/>
      <c r="AL70" s="630"/>
      <c r="AM70" s="630"/>
      <c r="AN70" s="630"/>
      <c r="AO70" s="630"/>
      <c r="AP70" s="630"/>
      <c r="AQ70" s="630"/>
      <c r="AR70" s="631"/>
      <c r="AS70" s="457"/>
      <c r="AT70" s="458"/>
      <c r="AU70" s="459"/>
      <c r="AV70" s="459"/>
      <c r="AW70" s="460"/>
      <c r="AX70" s="634"/>
      <c r="AY70" s="634"/>
      <c r="AZ70" s="461"/>
      <c r="BA70" s="460"/>
      <c r="BB70" s="459"/>
      <c r="BC70" s="460"/>
      <c r="BD70" s="462"/>
      <c r="BE70" s="635" t="str">
        <f ca="1">IF(AT71=data!$I$2,"",
IF(
IFERROR(SEARCH(AT71,BE70),0)=0,
IF(LEN(AT71)&gt;0,
       BE70&amp;IF(LEN(BE70)&gt;0,", ","")&amp;AT71,
       ""),
BE70
))</f>
        <v/>
      </c>
      <c r="BF70" s="630"/>
      <c r="BG70" s="630"/>
      <c r="BH70" s="630"/>
      <c r="BI70" s="630"/>
      <c r="BJ70" s="630"/>
      <c r="BK70" s="630"/>
      <c r="BL70" s="630"/>
      <c r="BM70" s="630"/>
      <c r="BN70" s="630"/>
      <c r="BO70" s="630"/>
      <c r="BP70" s="630"/>
      <c r="BQ70" s="630"/>
      <c r="BR70" s="630"/>
      <c r="BS70" s="630"/>
      <c r="BT70" s="630"/>
      <c r="BU70" s="630"/>
      <c r="BV70" s="630"/>
      <c r="BW70" s="630"/>
      <c r="BX70" s="630"/>
      <c r="BY70" s="630"/>
      <c r="BZ70" s="630"/>
      <c r="CA70" s="636"/>
      <c r="CB70" s="473"/>
      <c r="CC70" s="135"/>
      <c r="CD70" s="137"/>
      <c r="CE70" s="335"/>
    </row>
    <row r="71" spans="1:83" ht="11.1" customHeight="1">
      <c r="A71" s="87"/>
      <c r="B71" s="131"/>
      <c r="C71" s="646"/>
      <c r="D71" s="201"/>
      <c r="E71" s="91"/>
      <c r="F71" s="205"/>
      <c r="G71" s="628"/>
      <c r="H71" s="628"/>
      <c r="I71" s="628"/>
      <c r="J71" s="628"/>
      <c r="K71" s="628"/>
      <c r="L71" s="628"/>
      <c r="M71" s="628"/>
      <c r="N71" s="628"/>
      <c r="O71" s="628"/>
      <c r="P71" s="628"/>
      <c r="Q71" s="628"/>
      <c r="R71" s="628"/>
      <c r="S71" s="657"/>
      <c r="T71" s="658"/>
      <c r="U71" s="658"/>
      <c r="V71" s="658"/>
      <c r="W71" s="658"/>
      <c r="X71" s="659"/>
      <c r="Y71" s="208"/>
      <c r="Z71" s="642"/>
      <c r="AA71" s="643"/>
      <c r="AB71" s="643"/>
      <c r="AC71" s="644"/>
      <c r="AD71" s="371"/>
      <c r="AE71" s="632"/>
      <c r="AF71" s="632"/>
      <c r="AG71" s="632"/>
      <c r="AH71" s="632"/>
      <c r="AI71" s="632"/>
      <c r="AJ71" s="632"/>
      <c r="AK71" s="632"/>
      <c r="AL71" s="632"/>
      <c r="AM71" s="632"/>
      <c r="AN71" s="632"/>
      <c r="AO71" s="632"/>
      <c r="AP71" s="632"/>
      <c r="AQ71" s="632"/>
      <c r="AR71" s="633"/>
      <c r="AS71" s="463"/>
      <c r="AT71" s="642"/>
      <c r="AU71" s="643"/>
      <c r="AV71" s="643"/>
      <c r="AW71" s="643"/>
      <c r="AX71" s="643"/>
      <c r="AY71" s="643"/>
      <c r="AZ71" s="643"/>
      <c r="BA71" s="643"/>
      <c r="BB71" s="643"/>
      <c r="BC71" s="644"/>
      <c r="BD71" s="464"/>
      <c r="BE71" s="637"/>
      <c r="BF71" s="632"/>
      <c r="BG71" s="632"/>
      <c r="BH71" s="632"/>
      <c r="BI71" s="632"/>
      <c r="BJ71" s="632"/>
      <c r="BK71" s="632"/>
      <c r="BL71" s="632"/>
      <c r="BM71" s="632"/>
      <c r="BN71" s="632"/>
      <c r="BO71" s="632"/>
      <c r="BP71" s="632"/>
      <c r="BQ71" s="632"/>
      <c r="BR71" s="632"/>
      <c r="BS71" s="632"/>
      <c r="BT71" s="632"/>
      <c r="BU71" s="632"/>
      <c r="BV71" s="632"/>
      <c r="BW71" s="632"/>
      <c r="BX71" s="632"/>
      <c r="BY71" s="632"/>
      <c r="BZ71" s="632"/>
      <c r="CA71" s="638"/>
      <c r="CB71" s="473"/>
      <c r="CC71" s="135"/>
      <c r="CD71" s="137"/>
      <c r="CE71" s="335"/>
    </row>
    <row r="72" spans="1:83" ht="11.1" customHeight="1">
      <c r="A72" s="87"/>
      <c r="B72" s="131"/>
      <c r="C72" s="646"/>
      <c r="D72" s="201"/>
      <c r="E72" s="203"/>
      <c r="F72" s="205"/>
      <c r="G72" s="628"/>
      <c r="H72" s="628"/>
      <c r="I72" s="628"/>
      <c r="J72" s="628"/>
      <c r="K72" s="628"/>
      <c r="L72" s="628"/>
      <c r="M72" s="628"/>
      <c r="N72" s="628"/>
      <c r="O72" s="628"/>
      <c r="P72" s="628"/>
      <c r="Q72" s="628"/>
      <c r="R72" s="628"/>
      <c r="S72" s="660"/>
      <c r="T72" s="661"/>
      <c r="U72" s="661"/>
      <c r="V72" s="661"/>
      <c r="W72" s="661"/>
      <c r="X72" s="662"/>
      <c r="Y72" s="209"/>
      <c r="Z72" s="650"/>
      <c r="AA72" s="650"/>
      <c r="AB72" s="650"/>
      <c r="AC72" s="650"/>
      <c r="AD72" s="372"/>
      <c r="AE72" s="632"/>
      <c r="AF72" s="632"/>
      <c r="AG72" s="632"/>
      <c r="AH72" s="632"/>
      <c r="AI72" s="632"/>
      <c r="AJ72" s="632"/>
      <c r="AK72" s="632"/>
      <c r="AL72" s="632"/>
      <c r="AM72" s="632"/>
      <c r="AN72" s="632"/>
      <c r="AO72" s="632"/>
      <c r="AP72" s="632"/>
      <c r="AQ72" s="632"/>
      <c r="AR72" s="633"/>
      <c r="AS72" s="465"/>
      <c r="AT72" s="466"/>
      <c r="AU72" s="467"/>
      <c r="AV72" s="467"/>
      <c r="AW72" s="467"/>
      <c r="AX72" s="467"/>
      <c r="AY72" s="467"/>
      <c r="AZ72" s="467"/>
      <c r="BA72" s="467"/>
      <c r="BB72" s="467"/>
      <c r="BC72" s="467"/>
      <c r="BD72" s="468"/>
      <c r="BE72" s="639"/>
      <c r="BF72" s="640"/>
      <c r="BG72" s="640"/>
      <c r="BH72" s="640"/>
      <c r="BI72" s="640"/>
      <c r="BJ72" s="640"/>
      <c r="BK72" s="640"/>
      <c r="BL72" s="640"/>
      <c r="BM72" s="640"/>
      <c r="BN72" s="640"/>
      <c r="BO72" s="640"/>
      <c r="BP72" s="640"/>
      <c r="BQ72" s="640"/>
      <c r="BR72" s="640"/>
      <c r="BS72" s="640"/>
      <c r="BT72" s="640"/>
      <c r="BU72" s="640"/>
      <c r="BV72" s="640"/>
      <c r="BW72" s="640"/>
      <c r="BX72" s="640"/>
      <c r="BY72" s="640"/>
      <c r="BZ72" s="640"/>
      <c r="CA72" s="641"/>
      <c r="CB72" s="473"/>
      <c r="CC72" s="135"/>
      <c r="CD72" s="137"/>
      <c r="CE72" s="335"/>
    </row>
    <row r="73" spans="1:83" ht="11.1" customHeight="1">
      <c r="A73" s="87"/>
      <c r="B73" s="131"/>
      <c r="C73" s="645">
        <v>20</v>
      </c>
      <c r="D73" s="198"/>
      <c r="E73" s="199"/>
      <c r="F73" s="200"/>
      <c r="G73" s="627"/>
      <c r="H73" s="627"/>
      <c r="I73" s="627"/>
      <c r="J73" s="627"/>
      <c r="K73" s="627"/>
      <c r="L73" s="627"/>
      <c r="M73" s="627"/>
      <c r="N73" s="627"/>
      <c r="O73" s="627"/>
      <c r="P73" s="627"/>
      <c r="Q73" s="627"/>
      <c r="R73" s="627"/>
      <c r="S73" s="654"/>
      <c r="T73" s="655"/>
      <c r="U73" s="655"/>
      <c r="V73" s="655"/>
      <c r="W73" s="655"/>
      <c r="X73" s="656"/>
      <c r="Y73" s="207"/>
      <c r="Z73" s="211"/>
      <c r="AA73" s="629"/>
      <c r="AB73" s="629"/>
      <c r="AC73" s="211"/>
      <c r="AD73" s="211"/>
      <c r="AE73" s="663" t="str">
        <f ca="1">IF(Z74=data!$I$2,"",
IF(
IFERROR(SEARCH(Z74,AE73),0)=0,
IF(LEN(Z74)&gt;0,
       AE73&amp;IF(LEN(AE73)&gt;0,", ","")&amp;Z74,
       ""),
AE73
))</f>
        <v/>
      </c>
      <c r="AF73" s="664"/>
      <c r="AG73" s="664"/>
      <c r="AH73" s="664"/>
      <c r="AI73" s="664"/>
      <c r="AJ73" s="664"/>
      <c r="AK73" s="664"/>
      <c r="AL73" s="664"/>
      <c r="AM73" s="664"/>
      <c r="AN73" s="664"/>
      <c r="AO73" s="664"/>
      <c r="AP73" s="664"/>
      <c r="AQ73" s="664"/>
      <c r="AR73" s="665"/>
      <c r="AS73" s="457"/>
      <c r="AT73" s="458"/>
      <c r="AU73" s="459"/>
      <c r="AV73" s="459"/>
      <c r="AW73" s="460"/>
      <c r="AX73" s="634"/>
      <c r="AY73" s="634"/>
      <c r="AZ73" s="461"/>
      <c r="BA73" s="460"/>
      <c r="BB73" s="459"/>
      <c r="BC73" s="460"/>
      <c r="BD73" s="462"/>
      <c r="BE73" s="635" t="str">
        <f ca="1">IF(AT74=data!$I$2,"",
IF(
IFERROR(SEARCH(AT74,BE73),0)=0,
IF(LEN(AT74)&gt;0,
       BE73&amp;IF(LEN(BE73)&gt;0,", ","")&amp;AT74,
       ""),
BE73
))</f>
        <v/>
      </c>
      <c r="BF73" s="630"/>
      <c r="BG73" s="630"/>
      <c r="BH73" s="630"/>
      <c r="BI73" s="630"/>
      <c r="BJ73" s="630"/>
      <c r="BK73" s="630"/>
      <c r="BL73" s="630"/>
      <c r="BM73" s="630"/>
      <c r="BN73" s="630"/>
      <c r="BO73" s="630"/>
      <c r="BP73" s="630"/>
      <c r="BQ73" s="630"/>
      <c r="BR73" s="630"/>
      <c r="BS73" s="630"/>
      <c r="BT73" s="630"/>
      <c r="BU73" s="630"/>
      <c r="BV73" s="630"/>
      <c r="BW73" s="630"/>
      <c r="BX73" s="630"/>
      <c r="BY73" s="630"/>
      <c r="BZ73" s="630"/>
      <c r="CA73" s="636"/>
      <c r="CB73" s="473"/>
      <c r="CC73" s="135"/>
      <c r="CD73" s="137"/>
      <c r="CE73" s="335"/>
    </row>
    <row r="74" spans="1:83" ht="11.1" customHeight="1">
      <c r="A74" s="87"/>
      <c r="B74" s="131"/>
      <c r="C74" s="646"/>
      <c r="D74" s="201"/>
      <c r="E74" s="91"/>
      <c r="F74" s="205"/>
      <c r="G74" s="628"/>
      <c r="H74" s="628"/>
      <c r="I74" s="628"/>
      <c r="J74" s="628"/>
      <c r="K74" s="628"/>
      <c r="L74" s="628"/>
      <c r="M74" s="628"/>
      <c r="N74" s="628"/>
      <c r="O74" s="628"/>
      <c r="P74" s="628"/>
      <c r="Q74" s="628"/>
      <c r="R74" s="628"/>
      <c r="S74" s="657"/>
      <c r="T74" s="658"/>
      <c r="U74" s="658"/>
      <c r="V74" s="658"/>
      <c r="W74" s="658"/>
      <c r="X74" s="659"/>
      <c r="Y74" s="208"/>
      <c r="Z74" s="642"/>
      <c r="AA74" s="643"/>
      <c r="AB74" s="643"/>
      <c r="AC74" s="644"/>
      <c r="AD74" s="469"/>
      <c r="AE74" s="637"/>
      <c r="AF74" s="632"/>
      <c r="AG74" s="632"/>
      <c r="AH74" s="632"/>
      <c r="AI74" s="632"/>
      <c r="AJ74" s="632"/>
      <c r="AK74" s="632"/>
      <c r="AL74" s="632"/>
      <c r="AM74" s="632"/>
      <c r="AN74" s="632"/>
      <c r="AO74" s="632"/>
      <c r="AP74" s="632"/>
      <c r="AQ74" s="632"/>
      <c r="AR74" s="638"/>
      <c r="AS74" s="463"/>
      <c r="AT74" s="642"/>
      <c r="AU74" s="643"/>
      <c r="AV74" s="643"/>
      <c r="AW74" s="643"/>
      <c r="AX74" s="643"/>
      <c r="AY74" s="643"/>
      <c r="AZ74" s="643"/>
      <c r="BA74" s="643"/>
      <c r="BB74" s="643"/>
      <c r="BC74" s="644"/>
      <c r="BD74" s="464"/>
      <c r="BE74" s="637"/>
      <c r="BF74" s="632"/>
      <c r="BG74" s="632"/>
      <c r="BH74" s="632"/>
      <c r="BI74" s="632"/>
      <c r="BJ74" s="632"/>
      <c r="BK74" s="632"/>
      <c r="BL74" s="632"/>
      <c r="BM74" s="632"/>
      <c r="BN74" s="632"/>
      <c r="BO74" s="632"/>
      <c r="BP74" s="632"/>
      <c r="BQ74" s="632"/>
      <c r="BR74" s="632"/>
      <c r="BS74" s="632"/>
      <c r="BT74" s="632"/>
      <c r="BU74" s="632"/>
      <c r="BV74" s="632"/>
      <c r="BW74" s="632"/>
      <c r="BX74" s="632"/>
      <c r="BY74" s="632"/>
      <c r="BZ74" s="632"/>
      <c r="CA74" s="638"/>
      <c r="CB74" s="473"/>
      <c r="CC74" s="135"/>
      <c r="CD74" s="137"/>
      <c r="CE74" s="335"/>
    </row>
    <row r="75" spans="1:83" ht="11.1" customHeight="1">
      <c r="A75" s="87"/>
      <c r="B75" s="131"/>
      <c r="C75" s="647"/>
      <c r="D75" s="202"/>
      <c r="E75" s="204"/>
      <c r="F75" s="206"/>
      <c r="G75" s="648"/>
      <c r="H75" s="648"/>
      <c r="I75" s="648"/>
      <c r="J75" s="648"/>
      <c r="K75" s="648"/>
      <c r="L75" s="648"/>
      <c r="M75" s="648"/>
      <c r="N75" s="648"/>
      <c r="O75" s="648"/>
      <c r="P75" s="648"/>
      <c r="Q75" s="648"/>
      <c r="R75" s="648"/>
      <c r="S75" s="660"/>
      <c r="T75" s="661"/>
      <c r="U75" s="661"/>
      <c r="V75" s="661"/>
      <c r="W75" s="661"/>
      <c r="X75" s="662"/>
      <c r="Y75" s="209"/>
      <c r="Z75" s="650"/>
      <c r="AA75" s="650"/>
      <c r="AB75" s="650"/>
      <c r="AC75" s="650"/>
      <c r="AD75" s="445"/>
      <c r="AE75" s="651"/>
      <c r="AF75" s="652"/>
      <c r="AG75" s="652"/>
      <c r="AH75" s="652"/>
      <c r="AI75" s="652"/>
      <c r="AJ75" s="652"/>
      <c r="AK75" s="652"/>
      <c r="AL75" s="652"/>
      <c r="AM75" s="652"/>
      <c r="AN75" s="652"/>
      <c r="AO75" s="652"/>
      <c r="AP75" s="652"/>
      <c r="AQ75" s="652"/>
      <c r="AR75" s="653"/>
      <c r="AS75" s="465"/>
      <c r="AT75" s="466"/>
      <c r="AU75" s="467"/>
      <c r="AV75" s="467"/>
      <c r="AW75" s="467"/>
      <c r="AX75" s="467"/>
      <c r="AY75" s="467"/>
      <c r="AZ75" s="467"/>
      <c r="BA75" s="467"/>
      <c r="BB75" s="467"/>
      <c r="BC75" s="467"/>
      <c r="BD75" s="468"/>
      <c r="BE75" s="651"/>
      <c r="BF75" s="652"/>
      <c r="BG75" s="652"/>
      <c r="BH75" s="652"/>
      <c r="BI75" s="652"/>
      <c r="BJ75" s="652"/>
      <c r="BK75" s="652"/>
      <c r="BL75" s="652"/>
      <c r="BM75" s="652"/>
      <c r="BN75" s="652"/>
      <c r="BO75" s="652"/>
      <c r="BP75" s="652"/>
      <c r="BQ75" s="652"/>
      <c r="BR75" s="652"/>
      <c r="BS75" s="652"/>
      <c r="BT75" s="652"/>
      <c r="BU75" s="652"/>
      <c r="BV75" s="652"/>
      <c r="BW75" s="652"/>
      <c r="BX75" s="652"/>
      <c r="BY75" s="652"/>
      <c r="BZ75" s="652"/>
      <c r="CA75" s="653"/>
      <c r="CB75" s="473"/>
      <c r="CC75" s="135"/>
      <c r="CD75" s="137"/>
      <c r="CE75" s="335"/>
    </row>
    <row r="76" spans="1:83" ht="5.0999999999999996" customHeight="1">
      <c r="A76" s="87"/>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64"/>
      <c r="CE76" s="335"/>
    </row>
    <row r="77" spans="1:83" ht="5.0999999999999996" customHeight="1">
      <c r="A77" s="87"/>
      <c r="B77" s="87"/>
      <c r="C77" s="87"/>
      <c r="D77" s="87"/>
      <c r="E77" s="87"/>
      <c r="F77" s="87"/>
      <c r="G77" s="87"/>
      <c r="H77" s="87"/>
      <c r="I77" s="87"/>
      <c r="J77" s="87"/>
      <c r="K77" s="87"/>
      <c r="L77" s="87"/>
      <c r="M77" s="87"/>
      <c r="N77" s="87"/>
      <c r="O77" s="87"/>
      <c r="P77" s="87"/>
      <c r="Q77" s="87"/>
      <c r="R77" s="87"/>
      <c r="S77" s="92"/>
      <c r="T77" s="92"/>
      <c r="U77" s="92"/>
      <c r="V77" s="92"/>
      <c r="W77" s="92"/>
      <c r="X77" s="92"/>
      <c r="Y77" s="93"/>
      <c r="Z77" s="87"/>
      <c r="AA77" s="87"/>
      <c r="AB77" s="87"/>
      <c r="AC77" s="87"/>
      <c r="AD77" s="89"/>
      <c r="AE77" s="87"/>
      <c r="AF77" s="87"/>
      <c r="AG77" s="87"/>
      <c r="AH77" s="87"/>
      <c r="AI77" s="87"/>
      <c r="AJ77" s="87"/>
      <c r="AK77" s="87"/>
      <c r="AL77" s="87"/>
      <c r="AM77" s="87"/>
      <c r="AN77" s="87"/>
      <c r="AO77" s="87"/>
      <c r="AP77" s="87"/>
      <c r="AQ77" s="87"/>
      <c r="AR77" s="87"/>
      <c r="AS77" s="89"/>
      <c r="AT77" s="93"/>
      <c r="AU77" s="87"/>
      <c r="AV77" s="87"/>
      <c r="AW77" s="87"/>
      <c r="AX77" s="87"/>
      <c r="AY77" s="87"/>
      <c r="AZ77" s="87"/>
      <c r="BA77" s="87"/>
      <c r="BB77" s="87"/>
      <c r="BC77" s="87"/>
      <c r="BD77" s="89"/>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335"/>
      <c r="CE77" s="335"/>
    </row>
  </sheetData>
  <sheetProtection algorithmName="SHA-512" hashValue="LRAOsSOnZ8aRnh0kS5Ix4GYxoC4vg6q+LBgnXsxGVezYTVQU6H/HDc28vxVAhR6zLQ1g9J897uCOFMJQIuuFBQ==" saltValue="JQVLVT/15lCgO7DACyYBQw==" spinCount="100000" sheet="1" formatColumns="0" formatRows="0" selectLockedCells="1"/>
  <mergeCells count="216">
    <mergeCell ref="Z54:AC54"/>
    <mergeCell ref="AX52:AY52"/>
    <mergeCell ref="BE52:CA54"/>
    <mergeCell ref="AT53:BC53"/>
    <mergeCell ref="AA58:AB58"/>
    <mergeCell ref="Z53:AC53"/>
    <mergeCell ref="S15:X15"/>
    <mergeCell ref="S16:X18"/>
    <mergeCell ref="S19:X21"/>
    <mergeCell ref="S22:X24"/>
    <mergeCell ref="S25:X27"/>
    <mergeCell ref="S28:X30"/>
    <mergeCell ref="S31:X33"/>
    <mergeCell ref="S34:X36"/>
    <mergeCell ref="S37:X39"/>
    <mergeCell ref="AE15:AR15"/>
    <mergeCell ref="AA15:AB15"/>
    <mergeCell ref="BE15:CA15"/>
    <mergeCell ref="AW15:AZ15"/>
    <mergeCell ref="BE16:CA18"/>
    <mergeCell ref="AX16:AY16"/>
    <mergeCell ref="AE19:AR21"/>
    <mergeCell ref="AX19:AY19"/>
    <mergeCell ref="AT20:BC20"/>
    <mergeCell ref="BY6:CA6"/>
    <mergeCell ref="B13:F13"/>
    <mergeCell ref="Z75:AC75"/>
    <mergeCell ref="G67:R69"/>
    <mergeCell ref="AA67:AB67"/>
    <mergeCell ref="AE67:AR69"/>
    <mergeCell ref="AX67:AY67"/>
    <mergeCell ref="BE67:CA69"/>
    <mergeCell ref="AT68:BC68"/>
    <mergeCell ref="Z66:AC66"/>
    <mergeCell ref="Z65:AC65"/>
    <mergeCell ref="Z71:AC71"/>
    <mergeCell ref="Z72:AC72"/>
    <mergeCell ref="Z74:AC74"/>
    <mergeCell ref="Z21:AC21"/>
    <mergeCell ref="Z68:AC68"/>
    <mergeCell ref="Z69:AC69"/>
    <mergeCell ref="G16:R18"/>
    <mergeCell ref="G49:R51"/>
    <mergeCell ref="AA49:AB49"/>
    <mergeCell ref="Z63:AC63"/>
    <mergeCell ref="S58:X60"/>
    <mergeCell ref="AE58:AR60"/>
    <mergeCell ref="Y6:AB6"/>
    <mergeCell ref="D15:F15"/>
    <mergeCell ref="C22:C24"/>
    <mergeCell ref="C28:C30"/>
    <mergeCell ref="C34:C36"/>
    <mergeCell ref="C40:C42"/>
    <mergeCell ref="G15:R15"/>
    <mergeCell ref="Z23:AC23"/>
    <mergeCell ref="Z26:AC26"/>
    <mergeCell ref="Z24:AC24"/>
    <mergeCell ref="G22:R24"/>
    <mergeCell ref="Z27:AC27"/>
    <mergeCell ref="Z29:AC29"/>
    <mergeCell ref="Z32:AC32"/>
    <mergeCell ref="Z33:AC33"/>
    <mergeCell ref="Z30:AC30"/>
    <mergeCell ref="Z35:AC35"/>
    <mergeCell ref="Z39:AC39"/>
    <mergeCell ref="Z41:AC41"/>
    <mergeCell ref="Z42:AC42"/>
    <mergeCell ref="Z38:AC38"/>
    <mergeCell ref="C19:C21"/>
    <mergeCell ref="G19:R21"/>
    <mergeCell ref="AA19:AB19"/>
    <mergeCell ref="Z20:AC20"/>
    <mergeCell ref="Z17:AC17"/>
    <mergeCell ref="Z18:AC18"/>
    <mergeCell ref="AE16:AR18"/>
    <mergeCell ref="AT17:BC17"/>
    <mergeCell ref="AA16:AB16"/>
    <mergeCell ref="C16:C18"/>
    <mergeCell ref="BE22:CA24"/>
    <mergeCell ref="AT23:BC23"/>
    <mergeCell ref="BE19:CA21"/>
    <mergeCell ref="C25:C27"/>
    <mergeCell ref="G25:R27"/>
    <mergeCell ref="AA25:AB25"/>
    <mergeCell ref="AE25:AR27"/>
    <mergeCell ref="AX25:AY25"/>
    <mergeCell ref="BE25:CA27"/>
    <mergeCell ref="AT26:BC26"/>
    <mergeCell ref="AA22:AB22"/>
    <mergeCell ref="AE22:AR24"/>
    <mergeCell ref="AX22:AY22"/>
    <mergeCell ref="BE28:CA30"/>
    <mergeCell ref="AT29:BC29"/>
    <mergeCell ref="C31:C33"/>
    <mergeCell ref="G31:R33"/>
    <mergeCell ref="AA31:AB31"/>
    <mergeCell ref="AE31:AR33"/>
    <mergeCell ref="AX31:AY31"/>
    <mergeCell ref="BE31:CA33"/>
    <mergeCell ref="AT32:BC32"/>
    <mergeCell ref="G28:R30"/>
    <mergeCell ref="AA28:AB28"/>
    <mergeCell ref="AE28:AR30"/>
    <mergeCell ref="AX28:AY28"/>
    <mergeCell ref="BE34:CA36"/>
    <mergeCell ref="AT35:BC35"/>
    <mergeCell ref="C37:C39"/>
    <mergeCell ref="G37:R39"/>
    <mergeCell ref="AA37:AB37"/>
    <mergeCell ref="AE37:AR39"/>
    <mergeCell ref="AX37:AY37"/>
    <mergeCell ref="BE37:CA39"/>
    <mergeCell ref="AT38:BC38"/>
    <mergeCell ref="Z36:AC36"/>
    <mergeCell ref="G34:R36"/>
    <mergeCell ref="AA34:AB34"/>
    <mergeCell ref="AE34:AR36"/>
    <mergeCell ref="AX34:AY34"/>
    <mergeCell ref="C43:C45"/>
    <mergeCell ref="G43:R45"/>
    <mergeCell ref="AA43:AB43"/>
    <mergeCell ref="AE43:AR45"/>
    <mergeCell ref="AX43:AY43"/>
    <mergeCell ref="BE43:CA45"/>
    <mergeCell ref="AT44:BC44"/>
    <mergeCell ref="Z44:AC44"/>
    <mergeCell ref="Z45:AC45"/>
    <mergeCell ref="S43:X45"/>
    <mergeCell ref="G40:R42"/>
    <mergeCell ref="AA40:AB40"/>
    <mergeCell ref="AE40:AR42"/>
    <mergeCell ref="AX40:AY40"/>
    <mergeCell ref="BE40:CA42"/>
    <mergeCell ref="AT41:BC41"/>
    <mergeCell ref="S40:X42"/>
    <mergeCell ref="AE49:AR51"/>
    <mergeCell ref="AX49:AY49"/>
    <mergeCell ref="AT50:BC50"/>
    <mergeCell ref="Z51:AC51"/>
    <mergeCell ref="S46:X48"/>
    <mergeCell ref="Z50:AC50"/>
    <mergeCell ref="S49:X51"/>
    <mergeCell ref="AX46:AY46"/>
    <mergeCell ref="AT47:BC47"/>
    <mergeCell ref="G52:R54"/>
    <mergeCell ref="AA52:AB52"/>
    <mergeCell ref="Z48:AC48"/>
    <mergeCell ref="Z47:AC47"/>
    <mergeCell ref="G46:R48"/>
    <mergeCell ref="AA46:AB46"/>
    <mergeCell ref="AE46:AR48"/>
    <mergeCell ref="C73:C75"/>
    <mergeCell ref="G73:R75"/>
    <mergeCell ref="AA73:AB73"/>
    <mergeCell ref="AE73:AR75"/>
    <mergeCell ref="C64:C66"/>
    <mergeCell ref="C61:C63"/>
    <mergeCell ref="C67:C69"/>
    <mergeCell ref="C70:C72"/>
    <mergeCell ref="C58:C60"/>
    <mergeCell ref="S52:X54"/>
    <mergeCell ref="S55:X57"/>
    <mergeCell ref="S73:X75"/>
    <mergeCell ref="S67:X69"/>
    <mergeCell ref="S70:X72"/>
    <mergeCell ref="Z59:AC59"/>
    <mergeCell ref="Z60:AC60"/>
    <mergeCell ref="AE52:AR54"/>
    <mergeCell ref="AT56:BC56"/>
    <mergeCell ref="Z57:AC57"/>
    <mergeCell ref="G58:R60"/>
    <mergeCell ref="AX73:AY73"/>
    <mergeCell ref="BE73:CA75"/>
    <mergeCell ref="AT74:BC74"/>
    <mergeCell ref="G61:R63"/>
    <mergeCell ref="AA61:AB61"/>
    <mergeCell ref="AE61:AR63"/>
    <mergeCell ref="AX61:AY61"/>
    <mergeCell ref="BE61:CA63"/>
    <mergeCell ref="Z62:AC62"/>
    <mergeCell ref="AT62:BC62"/>
    <mergeCell ref="G64:R66"/>
    <mergeCell ref="AA64:AB64"/>
    <mergeCell ref="AE64:AR66"/>
    <mergeCell ref="AX64:AY64"/>
    <mergeCell ref="BE64:CA66"/>
    <mergeCell ref="AT65:BC65"/>
    <mergeCell ref="S61:X63"/>
    <mergeCell ref="S64:X66"/>
    <mergeCell ref="BE58:CA60"/>
    <mergeCell ref="AT59:BC59"/>
    <mergeCell ref="AX58:AY58"/>
    <mergeCell ref="G8:K8"/>
    <mergeCell ref="G13:K13"/>
    <mergeCell ref="Y8:AC8"/>
    <mergeCell ref="Y13:AC13"/>
    <mergeCell ref="Y10:CA10"/>
    <mergeCell ref="B8:F8"/>
    <mergeCell ref="G70:R72"/>
    <mergeCell ref="AA70:AB70"/>
    <mergeCell ref="AE70:AR72"/>
    <mergeCell ref="AX70:AY70"/>
    <mergeCell ref="BE70:CA72"/>
    <mergeCell ref="AT71:BC71"/>
    <mergeCell ref="C46:C48"/>
    <mergeCell ref="C49:C51"/>
    <mergeCell ref="C52:C54"/>
    <mergeCell ref="C55:C57"/>
    <mergeCell ref="BE46:CA48"/>
    <mergeCell ref="BE49:CA51"/>
    <mergeCell ref="G55:R57"/>
    <mergeCell ref="AA55:AB55"/>
    <mergeCell ref="AE55:AR57"/>
    <mergeCell ref="AX55:AY55"/>
    <mergeCell ref="BE55:CA57"/>
    <mergeCell ref="Z56:AC56"/>
  </mergeCells>
  <hyperlinks>
    <hyperlink ref="BY6:CA6" location="'2. Investment Policy'!A1" display="Next &gt;&gt;" xr:uid="{00000000-0004-0000-0200-000000000000}"/>
    <hyperlink ref="E6" location="'1.1 PM &amp; IA'!A1" display="&lt;&lt; Previous" xr:uid="{7393FCE5-F9F5-4D62-A889-491310075488}"/>
    <hyperlink ref="G6" location="'1.1 PM &amp; IA'!A1" display="&lt;&lt; Previous" xr:uid="{677734A8-CB7E-4F39-A403-195327F3C047}"/>
    <hyperlink ref="Y6" location="'1.1 PM &amp; IA'!A1" display="&lt;&lt; Previous" xr:uid="{00FAA29F-3FFE-48D1-8743-4297BC9D382B}"/>
  </hyperlinks>
  <printOptions horizontalCentered="1"/>
  <pageMargins left="0.19685039370078741" right="0.19685039370078741" top="0.19685039370078741" bottom="0.19685039370078741" header="0.19685039370078741" footer="0.19685039370078741"/>
  <pageSetup paperSize="8"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IF('1. General Information'!$Q$9="UCI Part I Law 17.12.2010",InvestorUCITS,InvestorAIF)</xm:f>
          </x14:formula1>
          <xm:sqref>AT17 AT20 AT23 AT26 AT29 AT32 AT35 AT38 AT41 AT44 AT47 AT50 AT53 AT56 AT59 AT62 AT65 AT68 AT71 AT74</xm:sqref>
        </x14:dataValidation>
        <x14:dataValidation type="list" allowBlank="1" showInputMessage="1" showErrorMessage="1" xr:uid="{00000000-0002-0000-0200-000002000000}">
          <x14:formula1>
            <xm:f>data!$B$30:$B$32</xm:f>
          </x14:formula1>
          <xm:sqref>E17 E20 E23 E26 E29 E32 E35 E38 E41 E44 E47 E50 E53 E56 E59 E62 E65 E68 E71 E74</xm:sqref>
        </x14:dataValidation>
        <x14:dataValidation type="list" allowBlank="1" showInputMessage="1" showErrorMessage="1" xr:uid="{00000000-0002-0000-0200-000001000000}">
          <x14:formula1>
            <xm:f>data!$I$2:$I$199</xm:f>
          </x14:formula1>
          <xm:sqref>Z74:AD74 Z17:AC17 Z71:AD71 Z68:AD68 Z65:AD65 Z62:AD62 Z59:AD59 Z56:AD56 Z53:AD53 Z50:AD50 Z47:AD47 Z44:AD44 Z41:AD41 Z38:AD38 Z35:AD35 Z32:AD32 Z29:AD29 Z26:AD26 Z23:AD23 Z20:AD20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298"/>
    <pageSetUpPr fitToPage="1"/>
  </sheetPr>
  <dimension ref="A1:CI252"/>
  <sheetViews>
    <sheetView topLeftCell="A90" zoomScaleNormal="100" zoomScaleSheetLayoutView="130" workbookViewId="0">
      <selection activeCell="P146" sqref="P146:Q146"/>
    </sheetView>
  </sheetViews>
  <sheetFormatPr defaultColWidth="2.7109375" defaultRowHeight="15"/>
  <cols>
    <col min="1" max="1" width="1.7109375" style="61" customWidth="1"/>
    <col min="2" max="18" width="3.28515625" style="61" customWidth="1"/>
    <col min="19" max="19" width="5.7109375" style="61" customWidth="1"/>
    <col min="20" max="26" width="3.28515625" style="61" customWidth="1"/>
    <col min="27" max="27" width="4.7109375" style="61" customWidth="1"/>
    <col min="28" max="40" width="3.28515625" style="61" customWidth="1"/>
    <col min="41" max="41" width="1.7109375" style="61" customWidth="1"/>
    <col min="42" max="42" width="1.5703125" style="61" customWidth="1"/>
    <col min="43" max="54" width="2.7109375" style="61"/>
    <col min="55" max="55" width="2.7109375" style="61" customWidth="1"/>
    <col min="56" max="79" width="2.7109375" style="61"/>
    <col min="80" max="81" width="1.7109375" style="61" customWidth="1"/>
    <col min="82" max="16384" width="2.7109375" style="61"/>
  </cols>
  <sheetData>
    <row r="1" spans="1:42">
      <c r="A1" s="8"/>
      <c r="B1" s="19"/>
      <c r="C1" s="8"/>
      <c r="D1" s="8"/>
      <c r="E1" s="8"/>
      <c r="F1" s="8"/>
      <c r="G1" s="8"/>
      <c r="H1" s="8"/>
      <c r="I1" s="8"/>
      <c r="J1" s="8"/>
      <c r="K1" s="8"/>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row>
    <row r="2" spans="1:42" ht="15" customHeight="1">
      <c r="A2" s="8"/>
      <c r="B2" s="19"/>
      <c r="C2" s="8"/>
      <c r="D2" s="8"/>
      <c r="E2" s="8"/>
      <c r="F2" s="8"/>
      <c r="G2" s="8"/>
      <c r="H2" s="8"/>
      <c r="I2" s="8"/>
      <c r="J2" s="8"/>
      <c r="K2" s="8"/>
      <c r="L2" s="84"/>
      <c r="M2" s="84"/>
      <c r="N2" s="84"/>
      <c r="O2" s="84"/>
      <c r="P2" s="84"/>
      <c r="Q2" s="679" t="str">
        <f>IF('1. General Information'!$Q$9&lt;&gt;"UCI Part I Law 17.12.2010","As you are not in a UCITS case, please go to next step","")</f>
        <v>As you are not in a UCITS case, please go to next step</v>
      </c>
      <c r="R2" s="679"/>
      <c r="S2" s="679"/>
      <c r="T2" s="679"/>
      <c r="U2" s="679"/>
      <c r="V2" s="679"/>
      <c r="W2" s="679"/>
      <c r="X2" s="679"/>
      <c r="Y2" s="679"/>
      <c r="Z2" s="679"/>
      <c r="AA2" s="679"/>
      <c r="AB2" s="679"/>
      <c r="AC2" s="679"/>
      <c r="AD2" s="84"/>
      <c r="AE2" s="84"/>
      <c r="AF2" s="84"/>
      <c r="AG2" s="84"/>
      <c r="AH2" s="84"/>
      <c r="AI2" s="84"/>
      <c r="AJ2" s="84"/>
      <c r="AK2" s="84"/>
      <c r="AL2" s="84"/>
      <c r="AM2" s="84"/>
      <c r="AN2" s="84"/>
      <c r="AO2" s="84"/>
      <c r="AP2" s="84"/>
    </row>
    <row r="3" spans="1:42" ht="16.5">
      <c r="A3" s="8"/>
      <c r="B3" s="19"/>
      <c r="C3" s="8"/>
      <c r="D3" s="8"/>
      <c r="E3" s="8"/>
      <c r="F3" s="8"/>
      <c r="G3" s="8"/>
      <c r="H3" s="8"/>
      <c r="I3" s="8"/>
      <c r="J3" s="8"/>
      <c r="K3" s="8"/>
      <c r="L3" s="84"/>
      <c r="M3" s="84"/>
      <c r="N3" s="84"/>
      <c r="O3" s="84"/>
      <c r="P3" s="86" t="str">
        <f>IF('1. General Information'!$Q$9&lt;&gt;"UCI Part I Law 17.12.2010","/!\","")</f>
        <v>/!\</v>
      </c>
      <c r="Q3" s="679"/>
      <c r="R3" s="679"/>
      <c r="S3" s="679"/>
      <c r="T3" s="679"/>
      <c r="U3" s="679"/>
      <c r="V3" s="679"/>
      <c r="W3" s="679"/>
      <c r="X3" s="679"/>
      <c r="Y3" s="679"/>
      <c r="Z3" s="679"/>
      <c r="AA3" s="679"/>
      <c r="AB3" s="679"/>
      <c r="AC3" s="679"/>
      <c r="AD3" s="84"/>
      <c r="AE3" s="84"/>
      <c r="AF3" s="84"/>
      <c r="AG3" s="84"/>
      <c r="AH3" s="84"/>
      <c r="AI3" s="84"/>
      <c r="AJ3" s="84"/>
      <c r="AK3" s="84"/>
      <c r="AL3" s="84"/>
      <c r="AM3" s="84"/>
      <c r="AN3" s="84"/>
      <c r="AO3" s="84"/>
      <c r="AP3" s="84"/>
    </row>
    <row r="4" spans="1:42" ht="15" customHeight="1">
      <c r="A4" s="8"/>
      <c r="B4" s="8"/>
      <c r="C4" s="8"/>
      <c r="D4" s="8"/>
      <c r="E4" s="8"/>
      <c r="F4" s="8"/>
      <c r="G4" s="8"/>
      <c r="H4" s="84"/>
      <c r="I4" s="8"/>
      <c r="J4" s="8"/>
      <c r="K4" s="8"/>
      <c r="L4" s="84"/>
      <c r="M4" s="84"/>
      <c r="N4" s="84"/>
      <c r="O4" s="84"/>
      <c r="P4" s="84"/>
      <c r="Q4" s="679"/>
      <c r="R4" s="679"/>
      <c r="S4" s="679"/>
      <c r="T4" s="679"/>
      <c r="U4" s="679"/>
      <c r="V4" s="679"/>
      <c r="W4" s="679"/>
      <c r="X4" s="679"/>
      <c r="Y4" s="679"/>
      <c r="Z4" s="679"/>
      <c r="AA4" s="679"/>
      <c r="AB4" s="679"/>
      <c r="AC4" s="679"/>
      <c r="AD4" s="84"/>
      <c r="AE4" s="84"/>
      <c r="AF4" s="84"/>
      <c r="AG4" s="84"/>
      <c r="AH4" s="84"/>
      <c r="AI4" s="84"/>
      <c r="AJ4" s="84"/>
      <c r="AK4" s="84"/>
      <c r="AL4" s="84"/>
      <c r="AM4" s="84"/>
      <c r="AN4" s="84"/>
      <c r="AO4" s="84"/>
      <c r="AP4" s="84"/>
    </row>
    <row r="5" spans="1:42" ht="5.0999999999999996" customHeight="1">
      <c r="A5" s="8"/>
      <c r="B5" s="8"/>
      <c r="C5" s="8"/>
      <c r="D5" s="8"/>
      <c r="E5" s="8"/>
      <c r="F5" s="8"/>
      <c r="G5" s="8"/>
      <c r="H5" s="8"/>
      <c r="I5" s="8"/>
      <c r="J5" s="8"/>
      <c r="K5" s="8"/>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row>
    <row r="6" spans="1:42" ht="15.75" thickBot="1">
      <c r="A6" s="84"/>
      <c r="B6" s="613" t="s">
        <v>982</v>
      </c>
      <c r="C6" s="614"/>
      <c r="D6" s="614"/>
      <c r="E6" s="615"/>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613" t="s">
        <v>981</v>
      </c>
      <c r="AN6" s="614"/>
      <c r="AO6" s="615"/>
      <c r="AP6" s="265"/>
    </row>
    <row r="7" spans="1:42" ht="5.0999999999999996" customHeight="1" thickTop="1">
      <c r="A7" s="8"/>
      <c r="B7" s="8"/>
      <c r="C7" s="8"/>
      <c r="D7" s="8"/>
      <c r="E7" s="8"/>
      <c r="F7" s="8"/>
      <c r="G7" s="8"/>
      <c r="H7" s="8"/>
      <c r="I7" s="8"/>
      <c r="J7" s="8"/>
      <c r="K7" s="8"/>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row>
    <row r="8" spans="1:42" ht="15.75">
      <c r="A8" s="8"/>
      <c r="B8" s="341" t="s">
        <v>400</v>
      </c>
      <c r="C8" s="133"/>
      <c r="D8" s="133"/>
      <c r="E8" s="133"/>
      <c r="F8" s="133"/>
      <c r="G8" s="163"/>
      <c r="H8" s="8"/>
      <c r="I8" s="8"/>
      <c r="J8" s="8"/>
      <c r="K8" s="8"/>
      <c r="L8" s="84"/>
      <c r="M8" s="84"/>
      <c r="N8" s="84"/>
      <c r="O8" s="25"/>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row>
    <row r="9" spans="1:42" ht="15" customHeight="1">
      <c r="A9" s="8"/>
      <c r="B9" s="131"/>
      <c r="C9" s="132"/>
      <c r="D9" s="132"/>
      <c r="E9" s="132"/>
      <c r="F9" s="132"/>
      <c r="G9" s="132"/>
      <c r="H9" s="133"/>
      <c r="I9" s="133"/>
      <c r="J9" s="133"/>
      <c r="K9" s="133"/>
      <c r="L9" s="133"/>
      <c r="M9" s="133"/>
      <c r="N9" s="133"/>
      <c r="O9" s="135"/>
      <c r="P9" s="133" t="str">
        <f>IF(T10="MMF (Regulation (EU) 2017/1131)",1,"")</f>
        <v/>
      </c>
      <c r="Q9" s="264" t="str">
        <f>IF(T10="MMF (Regulation (EU) 2017/1131)","Please provide ""Application questionnaire for money market fund"". Refer to section '5. Documents'","")</f>
        <v/>
      </c>
      <c r="R9" s="133"/>
      <c r="S9" s="133"/>
      <c r="T9" s="133"/>
      <c r="U9" s="133"/>
      <c r="V9" s="133"/>
      <c r="W9" s="133"/>
      <c r="X9" s="133"/>
      <c r="Y9" s="133"/>
      <c r="Z9" s="133"/>
      <c r="AA9" s="133"/>
      <c r="AB9" s="133"/>
      <c r="AC9" s="133"/>
      <c r="AD9" s="133"/>
      <c r="AE9" s="133"/>
      <c r="AF9" s="133"/>
      <c r="AG9" s="133"/>
      <c r="AH9" s="133"/>
      <c r="AI9" s="133"/>
      <c r="AJ9" s="133"/>
      <c r="AK9" s="133"/>
      <c r="AL9" s="133"/>
      <c r="AM9" s="133"/>
      <c r="AN9" s="133"/>
      <c r="AO9" s="163"/>
      <c r="AP9" s="84"/>
    </row>
    <row r="10" spans="1:42">
      <c r="A10" s="8"/>
      <c r="B10" s="131"/>
      <c r="C10" s="134" t="s">
        <v>1</v>
      </c>
      <c r="D10" s="132" t="s">
        <v>1140</v>
      </c>
      <c r="E10" s="132"/>
      <c r="F10" s="132"/>
      <c r="G10" s="132"/>
      <c r="H10" s="132"/>
      <c r="I10" s="132"/>
      <c r="J10" s="132"/>
      <c r="K10" s="132"/>
      <c r="L10" s="135"/>
      <c r="M10" s="135"/>
      <c r="N10" s="135"/>
      <c r="O10" s="135"/>
      <c r="P10" s="135"/>
      <c r="Q10" s="135"/>
      <c r="R10" s="135"/>
      <c r="S10" s="135"/>
      <c r="T10" s="536"/>
      <c r="U10" s="537"/>
      <c r="V10" s="537"/>
      <c r="W10" s="537"/>
      <c r="X10" s="537"/>
      <c r="Y10" s="537"/>
      <c r="Z10" s="537"/>
      <c r="AA10" s="537"/>
      <c r="AB10" s="537"/>
      <c r="AC10" s="537"/>
      <c r="AD10" s="537"/>
      <c r="AE10" s="537"/>
      <c r="AF10" s="537"/>
      <c r="AG10" s="537"/>
      <c r="AH10" s="537"/>
      <c r="AI10" s="537"/>
      <c r="AJ10" s="537"/>
      <c r="AK10" s="537"/>
      <c r="AL10" s="537"/>
      <c r="AM10" s="537"/>
      <c r="AN10" s="538"/>
      <c r="AO10" s="137"/>
      <c r="AP10" s="84"/>
    </row>
    <row r="11" spans="1:42" ht="5.0999999999999996" customHeight="1">
      <c r="A11" s="8"/>
      <c r="B11" s="131"/>
      <c r="C11" s="136"/>
      <c r="D11" s="132"/>
      <c r="E11" s="132"/>
      <c r="F11" s="132"/>
      <c r="G11" s="132"/>
      <c r="H11" s="132"/>
      <c r="I11" s="132"/>
      <c r="J11" s="132"/>
      <c r="K11" s="132"/>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7"/>
      <c r="AP11" s="84"/>
    </row>
    <row r="12" spans="1:42" ht="15" customHeight="1">
      <c r="A12" s="8"/>
      <c r="B12" s="131"/>
      <c r="C12" s="136"/>
      <c r="D12" s="132"/>
      <c r="E12" s="132"/>
      <c r="F12" s="132"/>
      <c r="G12" s="132"/>
      <c r="H12" s="132"/>
      <c r="I12" s="132"/>
      <c r="J12" s="132"/>
      <c r="K12" s="132"/>
      <c r="L12" s="135"/>
      <c r="M12" s="135"/>
      <c r="N12" s="342" t="s">
        <v>1126</v>
      </c>
      <c r="O12" s="810" t="s">
        <v>1125</v>
      </c>
      <c r="P12" s="810"/>
      <c r="Q12" s="810"/>
      <c r="R12" s="342" t="s">
        <v>1126</v>
      </c>
      <c r="S12" s="135"/>
      <c r="T12" s="135" t="str">
        <f>IF(T10="MMF (Regulation (EU) 2017/1131)","Type","")</f>
        <v/>
      </c>
      <c r="U12" s="135"/>
      <c r="V12" s="135"/>
      <c r="W12" s="778"/>
      <c r="X12" s="778"/>
      <c r="Y12" s="778"/>
      <c r="Z12" s="778"/>
      <c r="AA12" s="778"/>
      <c r="AB12" s="778"/>
      <c r="AC12" s="778"/>
      <c r="AD12" s="778"/>
      <c r="AE12" s="778"/>
      <c r="AF12" s="778"/>
      <c r="AG12" s="778"/>
      <c r="AH12" s="778"/>
      <c r="AI12" s="778"/>
      <c r="AJ12" s="778"/>
      <c r="AK12" s="778"/>
      <c r="AL12" s="778"/>
      <c r="AM12" s="778"/>
      <c r="AN12" s="778"/>
      <c r="AO12" s="137"/>
      <c r="AP12" s="106"/>
    </row>
    <row r="13" spans="1:42" ht="5.0999999999999996" customHeight="1">
      <c r="A13" s="8"/>
      <c r="B13" s="131"/>
      <c r="C13" s="136"/>
      <c r="D13" s="132"/>
      <c r="E13" s="132"/>
      <c r="F13" s="132"/>
      <c r="G13" s="132"/>
      <c r="H13" s="132"/>
      <c r="I13" s="132"/>
      <c r="J13" s="132"/>
      <c r="K13" s="132"/>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7"/>
      <c r="AP13" s="84"/>
    </row>
    <row r="14" spans="1:42" ht="15" customHeight="1">
      <c r="A14" s="8"/>
      <c r="B14" s="131"/>
      <c r="C14" s="136"/>
      <c r="D14" s="132" t="s">
        <v>403</v>
      </c>
      <c r="E14" s="132"/>
      <c r="F14" s="132"/>
      <c r="G14" s="132"/>
      <c r="H14" s="132"/>
      <c r="I14" s="132"/>
      <c r="J14" s="132"/>
      <c r="K14" s="132"/>
      <c r="L14" s="135"/>
      <c r="M14" s="135"/>
      <c r="N14" s="697"/>
      <c r="O14" s="698"/>
      <c r="P14" s="698"/>
      <c r="Q14" s="698"/>
      <c r="R14" s="699"/>
      <c r="S14" s="135"/>
      <c r="T14" s="789" t="str">
        <f ca="1">IF(N14=data!$I$2,"",
IF(
IFERROR(SEARCH(N14,T14),0)=0,
IF(LEN(N14)&gt;0,
       T14&amp;IF(LEN(T14)&gt;0,", ","")&amp;N14,
       ""),
T14
))</f>
        <v/>
      </c>
      <c r="U14" s="790"/>
      <c r="V14" s="790"/>
      <c r="W14" s="790"/>
      <c r="X14" s="790"/>
      <c r="Y14" s="790"/>
      <c r="Z14" s="790"/>
      <c r="AA14" s="790"/>
      <c r="AB14" s="790"/>
      <c r="AC14" s="790"/>
      <c r="AD14" s="790"/>
      <c r="AE14" s="790"/>
      <c r="AF14" s="790"/>
      <c r="AG14" s="790"/>
      <c r="AH14" s="790"/>
      <c r="AI14" s="790"/>
      <c r="AJ14" s="790"/>
      <c r="AK14" s="790"/>
      <c r="AL14" s="790"/>
      <c r="AM14" s="790"/>
      <c r="AN14" s="791"/>
      <c r="AO14" s="137"/>
      <c r="AP14" s="84"/>
    </row>
    <row r="15" spans="1:42" ht="7.15" customHeight="1">
      <c r="A15" s="8"/>
      <c r="B15" s="131"/>
      <c r="C15" s="136"/>
      <c r="D15" s="132"/>
      <c r="E15" s="132"/>
      <c r="F15" s="132"/>
      <c r="G15" s="132"/>
      <c r="H15" s="132"/>
      <c r="I15" s="132"/>
      <c r="J15" s="132"/>
      <c r="K15" s="132"/>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7"/>
      <c r="AP15" s="106"/>
    </row>
    <row r="16" spans="1:42" ht="15" customHeight="1">
      <c r="A16" s="8"/>
      <c r="B16" s="131"/>
      <c r="C16" s="136"/>
      <c r="D16" s="132" t="s">
        <v>402</v>
      </c>
      <c r="E16" s="132"/>
      <c r="F16" s="132"/>
      <c r="G16" s="132"/>
      <c r="H16" s="132"/>
      <c r="I16" s="132"/>
      <c r="J16" s="132"/>
      <c r="K16" s="132"/>
      <c r="L16" s="135"/>
      <c r="M16" s="135"/>
      <c r="N16" s="697"/>
      <c r="O16" s="698"/>
      <c r="P16" s="698"/>
      <c r="Q16" s="698"/>
      <c r="R16" s="699"/>
      <c r="S16" s="135"/>
      <c r="T16" s="700" t="str">
        <f ca="1">IF(N16=data!$I$2,"",
IF(
IFERROR(SEARCH(N16,T16),0)=0,
IF(LEN(N16)&gt;0,
       T16&amp;IF(LEN(T16)&gt;0,", ","")&amp;N16,
       ""),
T16
))</f>
        <v/>
      </c>
      <c r="U16" s="701"/>
      <c r="V16" s="701"/>
      <c r="W16" s="701"/>
      <c r="X16" s="701"/>
      <c r="Y16" s="701"/>
      <c r="Z16" s="701"/>
      <c r="AA16" s="701"/>
      <c r="AB16" s="701"/>
      <c r="AC16" s="701"/>
      <c r="AD16" s="701"/>
      <c r="AE16" s="701"/>
      <c r="AF16" s="701"/>
      <c r="AG16" s="701"/>
      <c r="AH16" s="701"/>
      <c r="AI16" s="701"/>
      <c r="AJ16" s="701"/>
      <c r="AK16" s="701"/>
      <c r="AL16" s="701"/>
      <c r="AM16" s="701"/>
      <c r="AN16" s="702"/>
      <c r="AO16" s="137"/>
      <c r="AP16" s="84"/>
    </row>
    <row r="17" spans="1:42" ht="15" customHeight="1">
      <c r="A17" s="8"/>
      <c r="B17" s="131"/>
      <c r="C17" s="136"/>
      <c r="D17" s="132"/>
      <c r="E17" s="132"/>
      <c r="F17" s="132"/>
      <c r="G17" s="132"/>
      <c r="H17" s="132"/>
      <c r="I17" s="132"/>
      <c r="J17" s="132"/>
      <c r="K17" s="132"/>
      <c r="L17" s="135"/>
      <c r="M17" s="135"/>
      <c r="N17" s="135"/>
      <c r="O17" s="135"/>
      <c r="P17" s="135"/>
      <c r="Q17" s="135"/>
      <c r="R17" s="135"/>
      <c r="S17" s="135"/>
      <c r="T17" s="703"/>
      <c r="U17" s="704"/>
      <c r="V17" s="704"/>
      <c r="W17" s="704"/>
      <c r="X17" s="704"/>
      <c r="Y17" s="704"/>
      <c r="Z17" s="704"/>
      <c r="AA17" s="704"/>
      <c r="AB17" s="704"/>
      <c r="AC17" s="704"/>
      <c r="AD17" s="704"/>
      <c r="AE17" s="704"/>
      <c r="AF17" s="704"/>
      <c r="AG17" s="704"/>
      <c r="AH17" s="704"/>
      <c r="AI17" s="704"/>
      <c r="AJ17" s="704"/>
      <c r="AK17" s="704"/>
      <c r="AL17" s="704"/>
      <c r="AM17" s="704"/>
      <c r="AN17" s="705"/>
      <c r="AO17" s="137"/>
      <c r="AP17" s="84"/>
    </row>
    <row r="18" spans="1:42" ht="5.0999999999999996" customHeight="1">
      <c r="A18" s="8"/>
      <c r="B18" s="131"/>
      <c r="C18" s="132"/>
      <c r="D18" s="132"/>
      <c r="E18" s="132"/>
      <c r="F18" s="132"/>
      <c r="G18" s="132"/>
      <c r="H18" s="132"/>
      <c r="I18" s="132"/>
      <c r="J18" s="132"/>
      <c r="K18" s="132"/>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7"/>
      <c r="AP18" s="84"/>
    </row>
    <row r="19" spans="1:42" ht="15" customHeight="1">
      <c r="A19" s="8"/>
      <c r="B19" s="131"/>
      <c r="C19" s="136"/>
      <c r="D19" s="132" t="s">
        <v>404</v>
      </c>
      <c r="E19" s="132"/>
      <c r="F19" s="132"/>
      <c r="G19" s="132"/>
      <c r="H19" s="132"/>
      <c r="I19" s="132"/>
      <c r="J19" s="132"/>
      <c r="K19" s="132"/>
      <c r="L19" s="135"/>
      <c r="M19" s="135"/>
      <c r="N19" s="135"/>
      <c r="O19" s="135"/>
      <c r="P19" s="135"/>
      <c r="Q19" s="135"/>
      <c r="R19" s="135"/>
      <c r="S19" s="135"/>
      <c r="T19" s="536"/>
      <c r="U19" s="537"/>
      <c r="V19" s="537"/>
      <c r="W19" s="537"/>
      <c r="X19" s="537"/>
      <c r="Y19" s="537"/>
      <c r="Z19" s="537"/>
      <c r="AA19" s="537"/>
      <c r="AB19" s="537"/>
      <c r="AC19" s="537"/>
      <c r="AD19" s="537"/>
      <c r="AE19" s="537"/>
      <c r="AF19" s="537"/>
      <c r="AG19" s="537"/>
      <c r="AH19" s="537"/>
      <c r="AI19" s="537"/>
      <c r="AJ19" s="537"/>
      <c r="AK19" s="537"/>
      <c r="AL19" s="537"/>
      <c r="AM19" s="537"/>
      <c r="AN19" s="538"/>
      <c r="AO19" s="137"/>
      <c r="AP19" s="84"/>
    </row>
    <row r="20" spans="1:42" ht="5.0999999999999996" customHeight="1">
      <c r="A20" s="8"/>
      <c r="B20" s="131"/>
      <c r="C20" s="132"/>
      <c r="D20" s="132"/>
      <c r="E20" s="132"/>
      <c r="F20" s="132"/>
      <c r="G20" s="132"/>
      <c r="H20" s="132"/>
      <c r="I20" s="132"/>
      <c r="J20" s="132"/>
      <c r="K20" s="132"/>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7"/>
      <c r="AP20" s="84"/>
    </row>
    <row r="21" spans="1:42" ht="15" customHeight="1">
      <c r="A21" s="8"/>
      <c r="B21" s="131"/>
      <c r="C21" s="136"/>
      <c r="D21" s="132" t="s">
        <v>405</v>
      </c>
      <c r="E21" s="132"/>
      <c r="F21" s="132"/>
      <c r="G21" s="132"/>
      <c r="H21" s="132"/>
      <c r="I21" s="132"/>
      <c r="J21" s="132"/>
      <c r="K21" s="132"/>
      <c r="L21" s="135"/>
      <c r="M21" s="135"/>
      <c r="N21" s="697"/>
      <c r="O21" s="698"/>
      <c r="P21" s="698"/>
      <c r="Q21" s="698"/>
      <c r="R21" s="699"/>
      <c r="S21" s="135"/>
      <c r="T21" s="779" t="str">
        <f ca="1">IF(N21=data!$I$2,"",
IF(
IFERROR(SEARCH(N21,T21),0)=0,
IF(LEN(N21)&gt;0,
       T21&amp;IF(LEN(T21)&gt;0,", ","")&amp;N21,
       ""),
T21
))</f>
        <v/>
      </c>
      <c r="U21" s="780"/>
      <c r="V21" s="780"/>
      <c r="W21" s="780"/>
      <c r="X21" s="780"/>
      <c r="Y21" s="780"/>
      <c r="Z21" s="780"/>
      <c r="AA21" s="780"/>
      <c r="AB21" s="780"/>
      <c r="AC21" s="780"/>
      <c r="AD21" s="780"/>
      <c r="AE21" s="780"/>
      <c r="AF21" s="780"/>
      <c r="AG21" s="780"/>
      <c r="AH21" s="780"/>
      <c r="AI21" s="780"/>
      <c r="AJ21" s="780"/>
      <c r="AK21" s="780"/>
      <c r="AL21" s="780"/>
      <c r="AM21" s="780"/>
      <c r="AN21" s="781"/>
      <c r="AO21" s="137"/>
      <c r="AP21" s="84"/>
    </row>
    <row r="22" spans="1:42" ht="15" customHeight="1">
      <c r="A22" s="8"/>
      <c r="B22" s="131"/>
      <c r="C22" s="136"/>
      <c r="D22" s="132"/>
      <c r="E22" s="132"/>
      <c r="F22" s="132"/>
      <c r="G22" s="132"/>
      <c r="H22" s="132"/>
      <c r="I22" s="132"/>
      <c r="J22" s="132"/>
      <c r="K22" s="132"/>
      <c r="L22" s="135"/>
      <c r="M22" s="135"/>
      <c r="N22" s="135"/>
      <c r="O22" s="135"/>
      <c r="P22" s="135"/>
      <c r="Q22" s="135"/>
      <c r="R22" s="135"/>
      <c r="S22" s="135"/>
      <c r="T22" s="782"/>
      <c r="U22" s="783"/>
      <c r="V22" s="783"/>
      <c r="W22" s="783"/>
      <c r="X22" s="783"/>
      <c r="Y22" s="783"/>
      <c r="Z22" s="783"/>
      <c r="AA22" s="783"/>
      <c r="AB22" s="783"/>
      <c r="AC22" s="783"/>
      <c r="AD22" s="783"/>
      <c r="AE22" s="783"/>
      <c r="AF22" s="783"/>
      <c r="AG22" s="783"/>
      <c r="AH22" s="783"/>
      <c r="AI22" s="783"/>
      <c r="AJ22" s="783"/>
      <c r="AK22" s="783"/>
      <c r="AL22" s="783"/>
      <c r="AM22" s="783"/>
      <c r="AN22" s="784"/>
      <c r="AO22" s="137"/>
      <c r="AP22" s="84"/>
    </row>
    <row r="23" spans="1:42" ht="5.0999999999999996" customHeight="1">
      <c r="A23" s="8"/>
      <c r="B23" s="131"/>
      <c r="C23" s="132"/>
      <c r="D23" s="132"/>
      <c r="E23" s="132"/>
      <c r="F23" s="132"/>
      <c r="G23" s="132"/>
      <c r="H23" s="132"/>
      <c r="I23" s="132"/>
      <c r="J23" s="132"/>
      <c r="K23" s="132"/>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7"/>
      <c r="AP23" s="84"/>
    </row>
    <row r="24" spans="1:42" ht="15" customHeight="1">
      <c r="A24" s="8"/>
      <c r="B24" s="131"/>
      <c r="C24" s="136" t="s">
        <v>1</v>
      </c>
      <c r="D24" s="132" t="s">
        <v>1424</v>
      </c>
      <c r="E24" s="132"/>
      <c r="F24" s="217"/>
      <c r="G24" s="217"/>
      <c r="H24" s="132"/>
      <c r="I24" s="132"/>
      <c r="J24" s="132"/>
      <c r="K24" s="132"/>
      <c r="L24" s="135"/>
      <c r="M24" s="135"/>
      <c r="N24" s="135"/>
      <c r="O24" s="135"/>
      <c r="P24" s="135"/>
      <c r="Q24" s="135"/>
      <c r="R24" s="135"/>
      <c r="S24" s="135"/>
      <c r="T24" s="437"/>
      <c r="U24" s="135"/>
      <c r="V24" s="135" t="str">
        <f>IF(T24=1,1,"")</f>
        <v/>
      </c>
      <c r="W24" s="220" t="str">
        <f>IF(T24=1,"Please complete the 'Benchmark details' section below","")</f>
        <v/>
      </c>
      <c r="X24" s="135"/>
      <c r="Y24" s="135"/>
      <c r="Z24" s="135"/>
      <c r="AA24" s="135"/>
      <c r="AB24" s="135"/>
      <c r="AC24" s="135"/>
      <c r="AD24" s="135"/>
      <c r="AE24" s="135"/>
      <c r="AF24" s="135"/>
      <c r="AG24" s="135"/>
      <c r="AH24" s="135"/>
      <c r="AI24" s="135"/>
      <c r="AJ24" s="135"/>
      <c r="AK24" s="135"/>
      <c r="AL24" s="135"/>
      <c r="AM24" s="135"/>
      <c r="AN24" s="135"/>
      <c r="AO24" s="137"/>
      <c r="AP24" s="84"/>
    </row>
    <row r="25" spans="1:42" ht="5.0999999999999996" customHeight="1">
      <c r="A25" s="8"/>
      <c r="B25" s="131"/>
      <c r="C25" s="136"/>
      <c r="D25" s="132"/>
      <c r="E25" s="132"/>
      <c r="F25" s="132"/>
      <c r="G25" s="132"/>
      <c r="H25" s="132"/>
      <c r="I25" s="132"/>
      <c r="J25" s="132"/>
      <c r="K25" s="132"/>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7"/>
      <c r="AP25" s="84"/>
    </row>
    <row r="26" spans="1:42" ht="15" customHeight="1">
      <c r="A26" s="8"/>
      <c r="B26" s="131"/>
      <c r="C26" s="136" t="s">
        <v>1</v>
      </c>
      <c r="D26" s="132" t="s">
        <v>1282</v>
      </c>
      <c r="E26" s="132"/>
      <c r="F26" s="132"/>
      <c r="G26" s="132"/>
      <c r="H26" s="132"/>
      <c r="I26" s="132"/>
      <c r="J26" s="132"/>
      <c r="K26" s="132"/>
      <c r="L26" s="135"/>
      <c r="M26" s="135"/>
      <c r="N26" s="135"/>
      <c r="O26" s="135"/>
      <c r="P26" s="135"/>
      <c r="Q26" s="135"/>
      <c r="R26" s="135"/>
      <c r="S26" s="135"/>
      <c r="T26" s="589"/>
      <c r="U26" s="590"/>
      <c r="V26" s="590"/>
      <c r="W26" s="590"/>
      <c r="X26" s="590"/>
      <c r="Y26" s="590"/>
      <c r="Z26" s="590"/>
      <c r="AA26" s="590"/>
      <c r="AB26" s="590"/>
      <c r="AC26" s="590"/>
      <c r="AD26" s="591"/>
      <c r="AE26" s="135"/>
      <c r="AF26" s="219" t="str">
        <f>IF(OR(T26=data!C73,T26=""),"",1)</f>
        <v/>
      </c>
      <c r="AG26" s="220" t="str">
        <f>IF(OR(T26=data!C73,T26=""),"","Please fill the section 'ESG'")</f>
        <v/>
      </c>
      <c r="AH26" s="135"/>
      <c r="AI26" s="135"/>
      <c r="AJ26" s="135"/>
      <c r="AK26" s="135"/>
      <c r="AL26" s="135"/>
      <c r="AM26" s="135"/>
      <c r="AN26" s="135"/>
      <c r="AO26" s="137"/>
      <c r="AP26" s="84"/>
    </row>
    <row r="27" spans="1:42" ht="5.0999999999999996" customHeight="1">
      <c r="A27" s="8"/>
      <c r="B27" s="131"/>
      <c r="C27" s="136"/>
      <c r="D27" s="132"/>
      <c r="E27" s="132"/>
      <c r="F27" s="132"/>
      <c r="G27" s="132"/>
      <c r="H27" s="132"/>
      <c r="I27" s="132"/>
      <c r="J27" s="132"/>
      <c r="K27" s="132"/>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7"/>
      <c r="AP27" s="84"/>
    </row>
    <row r="28" spans="1:42" ht="15" customHeight="1">
      <c r="A28" s="8"/>
      <c r="B28" s="131"/>
      <c r="C28" s="134" t="s">
        <v>1</v>
      </c>
      <c r="D28" s="176" t="s">
        <v>1390</v>
      </c>
      <c r="E28" s="218"/>
      <c r="F28" s="218"/>
      <c r="G28" s="132"/>
      <c r="H28" s="132"/>
      <c r="I28" s="135"/>
      <c r="J28" s="132"/>
      <c r="K28" s="132"/>
      <c r="L28" s="135"/>
      <c r="M28" s="135"/>
      <c r="N28" s="135"/>
      <c r="O28" s="135"/>
      <c r="P28" s="135"/>
      <c r="Q28" s="135"/>
      <c r="R28" s="135"/>
      <c r="S28" s="135"/>
      <c r="T28" s="124"/>
      <c r="U28" s="135"/>
      <c r="V28" s="135"/>
      <c r="W28" s="135"/>
      <c r="X28" s="135"/>
      <c r="Y28" s="135"/>
      <c r="Z28" s="135"/>
      <c r="AA28" s="135"/>
      <c r="AB28" s="135"/>
      <c r="AC28" s="135"/>
      <c r="AD28" s="135"/>
      <c r="AE28" s="135"/>
      <c r="AF28" s="135"/>
      <c r="AG28" s="135"/>
      <c r="AH28" s="135"/>
      <c r="AI28" s="135"/>
      <c r="AJ28" s="135"/>
      <c r="AK28" s="135"/>
      <c r="AL28" s="135"/>
      <c r="AM28" s="135"/>
      <c r="AN28" s="135"/>
      <c r="AO28" s="137"/>
      <c r="AP28" s="84"/>
    </row>
    <row r="29" spans="1:42" ht="5.0999999999999996" customHeight="1">
      <c r="A29" s="8"/>
      <c r="B29" s="131"/>
      <c r="C29" s="136"/>
      <c r="D29" s="132"/>
      <c r="E29" s="132"/>
      <c r="F29" s="132"/>
      <c r="G29" s="132"/>
      <c r="H29" s="132"/>
      <c r="I29" s="132"/>
      <c r="J29" s="132"/>
      <c r="K29" s="132"/>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7"/>
      <c r="AP29" s="84"/>
    </row>
    <row r="30" spans="1:42" ht="20.100000000000001" customHeight="1">
      <c r="A30" s="8"/>
      <c r="B30" s="131"/>
      <c r="C30" s="134" t="s">
        <v>1</v>
      </c>
      <c r="D30" s="132" t="s">
        <v>406</v>
      </c>
      <c r="E30" s="132"/>
      <c r="F30" s="132"/>
      <c r="G30" s="132"/>
      <c r="H30" s="132"/>
      <c r="I30" s="132"/>
      <c r="J30" s="132"/>
      <c r="K30" s="132"/>
      <c r="L30" s="135"/>
      <c r="M30" s="135"/>
      <c r="N30" s="135"/>
      <c r="O30" s="135"/>
      <c r="P30" s="135"/>
      <c r="Q30" s="135"/>
      <c r="R30" s="135"/>
      <c r="S30" s="135"/>
      <c r="T30" s="785"/>
      <c r="U30" s="566"/>
      <c r="V30" s="566"/>
      <c r="W30" s="566"/>
      <c r="X30" s="566"/>
      <c r="Y30" s="566"/>
      <c r="Z30" s="566"/>
      <c r="AA30" s="566"/>
      <c r="AB30" s="566"/>
      <c r="AC30" s="566"/>
      <c r="AD30" s="566"/>
      <c r="AE30" s="566"/>
      <c r="AF30" s="566"/>
      <c r="AG30" s="566"/>
      <c r="AH30" s="566"/>
      <c r="AI30" s="566"/>
      <c r="AJ30" s="566"/>
      <c r="AK30" s="566"/>
      <c r="AL30" s="566"/>
      <c r="AM30" s="566"/>
      <c r="AN30" s="567"/>
      <c r="AO30" s="137"/>
      <c r="AP30" s="84"/>
    </row>
    <row r="31" spans="1:42" ht="20.100000000000001" customHeight="1">
      <c r="A31" s="8"/>
      <c r="B31" s="131"/>
      <c r="C31" s="136">
        <v>1</v>
      </c>
      <c r="D31" s="220" t="s">
        <v>1425</v>
      </c>
      <c r="E31" s="132"/>
      <c r="F31" s="132"/>
      <c r="G31" s="132"/>
      <c r="H31" s="132"/>
      <c r="I31" s="132"/>
      <c r="J31" s="132"/>
      <c r="K31" s="132"/>
      <c r="L31" s="135"/>
      <c r="M31" s="135"/>
      <c r="N31" s="135"/>
      <c r="O31" s="135"/>
      <c r="P31" s="135"/>
      <c r="Q31" s="135"/>
      <c r="R31" s="135"/>
      <c r="S31" s="135"/>
      <c r="T31" s="786"/>
      <c r="U31" s="787"/>
      <c r="V31" s="787"/>
      <c r="W31" s="787"/>
      <c r="X31" s="787"/>
      <c r="Y31" s="787"/>
      <c r="Z31" s="787"/>
      <c r="AA31" s="787"/>
      <c r="AB31" s="787"/>
      <c r="AC31" s="787"/>
      <c r="AD31" s="787"/>
      <c r="AE31" s="787"/>
      <c r="AF31" s="787"/>
      <c r="AG31" s="787"/>
      <c r="AH31" s="787"/>
      <c r="AI31" s="787"/>
      <c r="AJ31" s="787"/>
      <c r="AK31" s="787"/>
      <c r="AL31" s="787"/>
      <c r="AM31" s="787"/>
      <c r="AN31" s="788"/>
      <c r="AO31" s="137"/>
      <c r="AP31" s="84"/>
    </row>
    <row r="32" spans="1:42" ht="20.100000000000001" customHeight="1">
      <c r="A32" s="8"/>
      <c r="B32" s="131"/>
      <c r="C32" s="132"/>
      <c r="D32" s="132"/>
      <c r="E32" s="132"/>
      <c r="F32" s="132"/>
      <c r="G32" s="132"/>
      <c r="H32" s="132"/>
      <c r="I32" s="132"/>
      <c r="J32" s="132"/>
      <c r="K32" s="132"/>
      <c r="L32" s="135"/>
      <c r="M32" s="135"/>
      <c r="N32" s="135"/>
      <c r="O32" s="135"/>
      <c r="P32" s="135"/>
      <c r="Q32" s="135"/>
      <c r="R32" s="135"/>
      <c r="S32" s="135"/>
      <c r="T32" s="786"/>
      <c r="U32" s="787"/>
      <c r="V32" s="787"/>
      <c r="W32" s="787"/>
      <c r="X32" s="787"/>
      <c r="Y32" s="787"/>
      <c r="Z32" s="787"/>
      <c r="AA32" s="787"/>
      <c r="AB32" s="787"/>
      <c r="AC32" s="787"/>
      <c r="AD32" s="787"/>
      <c r="AE32" s="787"/>
      <c r="AF32" s="787"/>
      <c r="AG32" s="787"/>
      <c r="AH32" s="787"/>
      <c r="AI32" s="787"/>
      <c r="AJ32" s="787"/>
      <c r="AK32" s="787"/>
      <c r="AL32" s="787"/>
      <c r="AM32" s="787"/>
      <c r="AN32" s="788"/>
      <c r="AO32" s="137"/>
      <c r="AP32" s="84"/>
    </row>
    <row r="33" spans="1:72" ht="20.100000000000001" customHeight="1">
      <c r="A33" s="8"/>
      <c r="B33" s="131"/>
      <c r="C33" s="136"/>
      <c r="D33" s="132"/>
      <c r="E33" s="132"/>
      <c r="F33" s="132"/>
      <c r="G33" s="132"/>
      <c r="H33" s="132"/>
      <c r="I33" s="132"/>
      <c r="J33" s="132"/>
      <c r="K33" s="132"/>
      <c r="L33" s="132"/>
      <c r="M33" s="135"/>
      <c r="N33" s="135"/>
      <c r="O33" s="135"/>
      <c r="P33" s="135"/>
      <c r="Q33" s="135"/>
      <c r="R33" s="135"/>
      <c r="S33" s="135"/>
      <c r="T33" s="568"/>
      <c r="U33" s="569"/>
      <c r="V33" s="569"/>
      <c r="W33" s="569"/>
      <c r="X33" s="569"/>
      <c r="Y33" s="569"/>
      <c r="Z33" s="569"/>
      <c r="AA33" s="569"/>
      <c r="AB33" s="569"/>
      <c r="AC33" s="569"/>
      <c r="AD33" s="569"/>
      <c r="AE33" s="569"/>
      <c r="AF33" s="569"/>
      <c r="AG33" s="569"/>
      <c r="AH33" s="569"/>
      <c r="AI33" s="569"/>
      <c r="AJ33" s="569"/>
      <c r="AK33" s="569"/>
      <c r="AL33" s="569"/>
      <c r="AM33" s="569"/>
      <c r="AN33" s="570"/>
      <c r="AO33" s="137"/>
      <c r="AP33" s="84"/>
    </row>
    <row r="34" spans="1:72" ht="5.0999999999999996" customHeight="1">
      <c r="A34" s="8"/>
      <c r="B34" s="157"/>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64"/>
      <c r="AP34" s="84"/>
    </row>
    <row r="35" spans="1:72" ht="6.75" customHeight="1">
      <c r="A35" s="8"/>
      <c r="B35" s="8"/>
      <c r="C35" s="8"/>
      <c r="D35" s="8"/>
      <c r="E35" s="8"/>
      <c r="F35" s="8"/>
      <c r="G35" s="8"/>
      <c r="H35" s="8"/>
      <c r="I35" s="8"/>
      <c r="J35" s="8"/>
      <c r="K35" s="8"/>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row>
    <row r="36" spans="1:72" ht="15" customHeight="1">
      <c r="A36" s="8"/>
      <c r="B36" s="333" t="s">
        <v>937</v>
      </c>
      <c r="C36" s="133"/>
      <c r="D36" s="133"/>
      <c r="E36" s="133"/>
      <c r="F36" s="133"/>
      <c r="G36" s="163"/>
      <c r="H36" s="520" t="str">
        <f>IF(T24=1,"You have checked 'Benchmark Regulation applicable', please complete the following information about the benchmark"," ")</f>
        <v xml:space="preserve"> </v>
      </c>
      <c r="I36" s="59"/>
      <c r="J36" s="59"/>
      <c r="K36" s="59"/>
      <c r="L36" s="59"/>
      <c r="M36" s="59"/>
      <c r="N36" s="59"/>
      <c r="O36" s="59"/>
      <c r="P36" s="60"/>
      <c r="Q36" s="59"/>
      <c r="R36" s="59"/>
      <c r="S36" s="59"/>
      <c r="T36" s="59"/>
      <c r="U36" s="59"/>
      <c r="V36" s="59"/>
      <c r="W36" s="60"/>
      <c r="X36" s="59"/>
      <c r="Y36" s="59"/>
      <c r="Z36" s="59"/>
      <c r="AA36" s="59"/>
      <c r="AB36" s="59"/>
      <c r="AC36" s="59"/>
      <c r="AD36" s="59"/>
      <c r="AE36" s="59"/>
      <c r="AF36" s="59"/>
      <c r="AG36" s="60"/>
      <c r="AH36" s="59"/>
      <c r="AI36" s="60"/>
      <c r="AJ36" s="59"/>
      <c r="AK36" s="60"/>
      <c r="AL36" s="221" t="str">
        <f>IF(T24&lt;&gt;1,"See below"," ")</f>
        <v>See below</v>
      </c>
      <c r="AM36" s="59"/>
      <c r="AN36" s="60"/>
      <c r="AO36" s="328" t="str">
        <f>IF(T24&lt;&gt;1,CHAR(242)," ")</f>
        <v>ò</v>
      </c>
      <c r="AP36" s="119"/>
    </row>
    <row r="37" spans="1:72" ht="7.15" customHeight="1">
      <c r="A37" s="8"/>
      <c r="B37" s="131"/>
      <c r="C37" s="132"/>
      <c r="D37" s="132"/>
      <c r="E37" s="132"/>
      <c r="F37" s="132"/>
      <c r="G37" s="132"/>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63"/>
      <c r="AP37" s="84"/>
    </row>
    <row r="38" spans="1:72" ht="15" customHeight="1">
      <c r="A38" s="8"/>
      <c r="B38" s="131"/>
      <c r="C38" s="134" t="s">
        <v>1</v>
      </c>
      <c r="D38" s="132" t="s">
        <v>1231</v>
      </c>
      <c r="E38" s="132"/>
      <c r="F38" s="132"/>
      <c r="G38" s="132"/>
      <c r="H38" s="132"/>
      <c r="I38" s="132"/>
      <c r="J38" s="132"/>
      <c r="K38" s="132"/>
      <c r="L38" s="132"/>
      <c r="M38" s="132"/>
      <c r="N38" s="132"/>
      <c r="O38" s="132"/>
      <c r="P38" s="132"/>
      <c r="Q38" s="132"/>
      <c r="R38" s="132"/>
      <c r="S38" s="132"/>
      <c r="T38" s="115"/>
      <c r="U38" s="132"/>
      <c r="V38" s="132"/>
      <c r="W38" s="132"/>
      <c r="X38" s="132"/>
      <c r="Y38" s="132"/>
      <c r="Z38" s="132"/>
      <c r="AA38" s="132"/>
      <c r="AB38" s="132"/>
      <c r="AC38" s="132"/>
      <c r="AD38" s="132"/>
      <c r="AE38" s="132"/>
      <c r="AF38" s="132"/>
      <c r="AG38" s="132"/>
      <c r="AH38" s="132"/>
      <c r="AI38" s="132"/>
      <c r="AJ38" s="132"/>
      <c r="AK38" s="132"/>
      <c r="AL38" s="132"/>
      <c r="AM38" s="132"/>
      <c r="AN38" s="132"/>
      <c r="AO38" s="137"/>
      <c r="AP38" s="121"/>
    </row>
    <row r="39" spans="1:72" ht="7.15" customHeight="1">
      <c r="A39" s="8"/>
      <c r="B39" s="131"/>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7"/>
      <c r="AP39" s="121"/>
    </row>
    <row r="40" spans="1:72" ht="48.75" customHeight="1">
      <c r="A40" s="8"/>
      <c r="B40" s="131"/>
      <c r="C40" s="706" t="s">
        <v>652</v>
      </c>
      <c r="D40" s="687"/>
      <c r="E40" s="687"/>
      <c r="F40" s="687"/>
      <c r="G40" s="687"/>
      <c r="H40" s="687"/>
      <c r="I40" s="687"/>
      <c r="J40" s="687"/>
      <c r="K40" s="687"/>
      <c r="L40" s="688"/>
      <c r="M40" s="686" t="s">
        <v>986</v>
      </c>
      <c r="N40" s="687"/>
      <c r="O40" s="687"/>
      <c r="P40" s="687"/>
      <c r="Q40" s="687"/>
      <c r="R40" s="688"/>
      <c r="S40" s="686" t="s">
        <v>938</v>
      </c>
      <c r="T40" s="687"/>
      <c r="U40" s="687"/>
      <c r="V40" s="687"/>
      <c r="W40" s="687"/>
      <c r="X40" s="687"/>
      <c r="Y40" s="688"/>
      <c r="Z40" s="800" t="s">
        <v>1304</v>
      </c>
      <c r="AA40" s="801"/>
      <c r="AB40" s="802"/>
      <c r="AC40" s="691" t="s">
        <v>939</v>
      </c>
      <c r="AD40" s="692"/>
      <c r="AE40" s="692"/>
      <c r="AF40" s="692"/>
      <c r="AG40" s="693"/>
      <c r="AH40" s="423" t="s">
        <v>940</v>
      </c>
      <c r="AI40" s="424"/>
      <c r="AJ40" s="424"/>
      <c r="AK40" s="424"/>
      <c r="AL40" s="425"/>
      <c r="AM40" s="758" t="s">
        <v>1305</v>
      </c>
      <c r="AN40" s="760" t="s">
        <v>1306</v>
      </c>
      <c r="AO40" s="137"/>
      <c r="AP40" s="84"/>
    </row>
    <row r="41" spans="1:72" ht="15" customHeight="1">
      <c r="A41" s="8"/>
      <c r="B41" s="131"/>
      <c r="C41" s="707"/>
      <c r="D41" s="689"/>
      <c r="E41" s="689"/>
      <c r="F41" s="689"/>
      <c r="G41" s="689"/>
      <c r="H41" s="689"/>
      <c r="I41" s="689"/>
      <c r="J41" s="689"/>
      <c r="K41" s="689"/>
      <c r="L41" s="690"/>
      <c r="M41" s="708"/>
      <c r="N41" s="689"/>
      <c r="O41" s="689"/>
      <c r="P41" s="689"/>
      <c r="Q41" s="689"/>
      <c r="R41" s="690"/>
      <c r="S41" s="689"/>
      <c r="T41" s="689"/>
      <c r="U41" s="689"/>
      <c r="V41" s="689"/>
      <c r="W41" s="689"/>
      <c r="X41" s="689"/>
      <c r="Y41" s="690"/>
      <c r="Z41" s="708"/>
      <c r="AA41" s="689"/>
      <c r="AB41" s="690"/>
      <c r="AC41" s="413" t="s">
        <v>1307</v>
      </c>
      <c r="AD41" s="413" t="s">
        <v>1308</v>
      </c>
      <c r="AE41" s="413" t="s">
        <v>1309</v>
      </c>
      <c r="AF41" s="413" t="s">
        <v>1310</v>
      </c>
      <c r="AG41" s="413" t="s">
        <v>1311</v>
      </c>
      <c r="AH41" s="415"/>
      <c r="AI41" s="412"/>
      <c r="AJ41" s="412"/>
      <c r="AK41" s="412"/>
      <c r="AL41" s="411"/>
      <c r="AM41" s="759"/>
      <c r="AN41" s="761"/>
      <c r="AO41" s="137"/>
      <c r="AP41" s="84"/>
      <c r="AR41" s="414"/>
      <c r="AS41" s="418" t="s">
        <v>1317</v>
      </c>
      <c r="AT41" s="414"/>
      <c r="AU41" s="414"/>
      <c r="AV41" s="414"/>
      <c r="AW41" s="414"/>
      <c r="AX41" s="414"/>
      <c r="AY41" s="414"/>
      <c r="AZ41" s="414"/>
      <c r="BA41" s="414"/>
      <c r="BB41" s="414"/>
      <c r="BC41" s="414"/>
      <c r="BD41" s="414"/>
      <c r="BE41" s="414"/>
      <c r="BF41" s="414"/>
      <c r="BG41" s="414"/>
      <c r="BH41" s="414"/>
      <c r="BI41" s="414"/>
      <c r="BJ41" s="414"/>
      <c r="BK41" s="414"/>
      <c r="BL41" s="414"/>
      <c r="BM41" s="414"/>
      <c r="BN41" s="414"/>
      <c r="BO41" s="414"/>
      <c r="BP41" s="414"/>
      <c r="BQ41" s="414"/>
      <c r="BR41" s="414"/>
      <c r="BS41" s="414"/>
      <c r="BT41" s="414"/>
    </row>
    <row r="42" spans="1:72" ht="30" customHeight="1">
      <c r="A42" s="8"/>
      <c r="B42" s="131"/>
      <c r="C42" s="683"/>
      <c r="D42" s="684"/>
      <c r="E42" s="684"/>
      <c r="F42" s="684"/>
      <c r="G42" s="684"/>
      <c r="H42" s="684"/>
      <c r="I42" s="684"/>
      <c r="J42" s="684"/>
      <c r="K42" s="684"/>
      <c r="L42" s="685"/>
      <c r="M42" s="680"/>
      <c r="N42" s="681"/>
      <c r="O42" s="681"/>
      <c r="P42" s="681"/>
      <c r="Q42" s="681"/>
      <c r="R42" s="682"/>
      <c r="S42" s="680"/>
      <c r="T42" s="681"/>
      <c r="U42" s="681"/>
      <c r="V42" s="681"/>
      <c r="W42" s="681"/>
      <c r="X42" s="681"/>
      <c r="Y42" s="682"/>
      <c r="Z42" s="694"/>
      <c r="AA42" s="695"/>
      <c r="AB42" s="696"/>
      <c r="AC42" s="426"/>
      <c r="AD42" s="426"/>
      <c r="AE42" s="426"/>
      <c r="AF42" s="426"/>
      <c r="AG42" s="426"/>
      <c r="AH42" s="709"/>
      <c r="AI42" s="710"/>
      <c r="AJ42" s="710"/>
      <c r="AK42" s="710"/>
      <c r="AL42" s="711"/>
      <c r="AM42" s="426"/>
      <c r="AN42" s="426"/>
      <c r="AO42" s="137"/>
      <c r="AP42" s="84"/>
      <c r="AR42" s="414"/>
      <c r="AS42" s="417" t="s">
        <v>1312</v>
      </c>
      <c r="AT42" s="417" t="s">
        <v>948</v>
      </c>
      <c r="AU42" s="417"/>
      <c r="AV42" s="417"/>
      <c r="AW42" s="417"/>
      <c r="AX42" s="417"/>
      <c r="AY42" s="417"/>
      <c r="AZ42" s="417"/>
      <c r="BA42" s="417"/>
      <c r="BB42" s="417"/>
      <c r="BC42" s="417"/>
      <c r="BD42" s="417"/>
      <c r="BE42" s="417"/>
      <c r="BF42" s="417"/>
      <c r="BG42" s="417"/>
      <c r="BH42" s="414"/>
      <c r="BI42" s="414"/>
      <c r="BJ42" s="414"/>
      <c r="BK42" s="414"/>
      <c r="BL42" s="414"/>
      <c r="BM42" s="414"/>
      <c r="BN42" s="414"/>
      <c r="BO42" s="414"/>
      <c r="BP42" s="414"/>
      <c r="BQ42" s="414"/>
      <c r="BR42" s="414"/>
      <c r="BS42" s="414"/>
      <c r="BT42" s="414"/>
    </row>
    <row r="43" spans="1:72" ht="30" customHeight="1">
      <c r="A43" s="8"/>
      <c r="B43" s="131"/>
      <c r="C43" s="683"/>
      <c r="D43" s="684"/>
      <c r="E43" s="684"/>
      <c r="F43" s="684"/>
      <c r="G43" s="684"/>
      <c r="H43" s="684"/>
      <c r="I43" s="684"/>
      <c r="J43" s="684"/>
      <c r="K43" s="684"/>
      <c r="L43" s="685"/>
      <c r="M43" s="680"/>
      <c r="N43" s="681"/>
      <c r="O43" s="681"/>
      <c r="P43" s="681"/>
      <c r="Q43" s="681"/>
      <c r="R43" s="682"/>
      <c r="S43" s="680"/>
      <c r="T43" s="681"/>
      <c r="U43" s="681"/>
      <c r="V43" s="681"/>
      <c r="W43" s="681"/>
      <c r="X43" s="681"/>
      <c r="Y43" s="682"/>
      <c r="Z43" s="694"/>
      <c r="AA43" s="695"/>
      <c r="AB43" s="696"/>
      <c r="AC43" s="426"/>
      <c r="AD43" s="426"/>
      <c r="AE43" s="426"/>
      <c r="AF43" s="426"/>
      <c r="AG43" s="426"/>
      <c r="AH43" s="709"/>
      <c r="AI43" s="710"/>
      <c r="AJ43" s="710"/>
      <c r="AK43" s="710"/>
      <c r="AL43" s="711"/>
      <c r="AM43" s="427"/>
      <c r="AN43" s="427"/>
      <c r="AO43" s="137"/>
      <c r="AP43" s="84"/>
      <c r="AR43" s="414"/>
      <c r="AS43" s="417" t="s">
        <v>1313</v>
      </c>
      <c r="AT43" s="417" t="s">
        <v>949</v>
      </c>
      <c r="AU43" s="417"/>
      <c r="AV43" s="417"/>
      <c r="AW43" s="417"/>
      <c r="AX43" s="417"/>
      <c r="AY43" s="417"/>
      <c r="AZ43" s="417"/>
      <c r="BA43" s="417"/>
      <c r="BB43" s="417"/>
      <c r="BC43" s="417"/>
      <c r="BD43" s="417"/>
      <c r="BE43" s="417"/>
      <c r="BF43" s="417"/>
      <c r="BG43" s="417"/>
      <c r="BH43" s="414"/>
      <c r="BI43" s="414"/>
      <c r="BJ43" s="414"/>
      <c r="BK43" s="414"/>
      <c r="BL43" s="414"/>
      <c r="BM43" s="414"/>
      <c r="BN43" s="414"/>
      <c r="BO43" s="414"/>
      <c r="BP43" s="414"/>
      <c r="BQ43" s="414"/>
      <c r="BR43" s="414"/>
      <c r="BS43" s="414"/>
      <c r="BT43" s="414"/>
    </row>
    <row r="44" spans="1:72" ht="30" customHeight="1">
      <c r="A44" s="8"/>
      <c r="B44" s="131"/>
      <c r="C44" s="683"/>
      <c r="D44" s="684"/>
      <c r="E44" s="684"/>
      <c r="F44" s="684"/>
      <c r="G44" s="684"/>
      <c r="H44" s="684"/>
      <c r="I44" s="684"/>
      <c r="J44" s="684"/>
      <c r="K44" s="684"/>
      <c r="L44" s="685"/>
      <c r="M44" s="680"/>
      <c r="N44" s="681"/>
      <c r="O44" s="681"/>
      <c r="P44" s="681"/>
      <c r="Q44" s="681"/>
      <c r="R44" s="682"/>
      <c r="S44" s="680"/>
      <c r="T44" s="681"/>
      <c r="U44" s="681"/>
      <c r="V44" s="681"/>
      <c r="W44" s="681"/>
      <c r="X44" s="681"/>
      <c r="Y44" s="682"/>
      <c r="Z44" s="694"/>
      <c r="AA44" s="695"/>
      <c r="AB44" s="696"/>
      <c r="AC44" s="426"/>
      <c r="AD44" s="426"/>
      <c r="AE44" s="426"/>
      <c r="AF44" s="426"/>
      <c r="AG44" s="426"/>
      <c r="AH44" s="709"/>
      <c r="AI44" s="710"/>
      <c r="AJ44" s="710"/>
      <c r="AK44" s="710"/>
      <c r="AL44" s="711"/>
      <c r="AM44" s="427"/>
      <c r="AN44" s="427"/>
      <c r="AO44" s="137"/>
      <c r="AP44" s="84"/>
      <c r="AR44" s="414"/>
      <c r="AS44" s="417" t="s">
        <v>1314</v>
      </c>
      <c r="AT44" s="417" t="s">
        <v>950</v>
      </c>
      <c r="AU44" s="417"/>
      <c r="AV44" s="417"/>
      <c r="AW44" s="417"/>
      <c r="AX44" s="417"/>
      <c r="AY44" s="417"/>
      <c r="AZ44" s="417"/>
      <c r="BA44" s="417"/>
      <c r="BB44" s="417"/>
      <c r="BC44" s="417"/>
      <c r="BD44" s="417"/>
      <c r="BE44" s="417"/>
      <c r="BF44" s="417"/>
      <c r="BG44" s="417"/>
      <c r="BH44" s="414"/>
      <c r="BI44" s="414"/>
      <c r="BJ44" s="414"/>
      <c r="BK44" s="414"/>
      <c r="BL44" s="414"/>
      <c r="BM44" s="414"/>
      <c r="BN44" s="414"/>
      <c r="BO44" s="414"/>
      <c r="BP44" s="414"/>
      <c r="BQ44" s="414"/>
      <c r="BR44" s="414"/>
      <c r="BS44" s="414"/>
      <c r="BT44" s="414"/>
    </row>
    <row r="45" spans="1:72" ht="30" customHeight="1">
      <c r="A45" s="8"/>
      <c r="B45" s="131"/>
      <c r="C45" s="683"/>
      <c r="D45" s="684"/>
      <c r="E45" s="684"/>
      <c r="F45" s="684"/>
      <c r="G45" s="684"/>
      <c r="H45" s="684"/>
      <c r="I45" s="684"/>
      <c r="J45" s="684"/>
      <c r="K45" s="684"/>
      <c r="L45" s="685"/>
      <c r="M45" s="680"/>
      <c r="N45" s="681"/>
      <c r="O45" s="681"/>
      <c r="P45" s="681"/>
      <c r="Q45" s="681"/>
      <c r="R45" s="682"/>
      <c r="S45" s="680"/>
      <c r="T45" s="681"/>
      <c r="U45" s="681"/>
      <c r="V45" s="681"/>
      <c r="W45" s="681"/>
      <c r="X45" s="681"/>
      <c r="Y45" s="682"/>
      <c r="Z45" s="694"/>
      <c r="AA45" s="695"/>
      <c r="AB45" s="696"/>
      <c r="AC45" s="426"/>
      <c r="AD45" s="426"/>
      <c r="AE45" s="426"/>
      <c r="AF45" s="426"/>
      <c r="AG45" s="426"/>
      <c r="AH45" s="709"/>
      <c r="AI45" s="710"/>
      <c r="AJ45" s="710"/>
      <c r="AK45" s="710"/>
      <c r="AL45" s="711"/>
      <c r="AM45" s="427"/>
      <c r="AN45" s="427"/>
      <c r="AO45" s="137"/>
      <c r="AP45" s="84"/>
      <c r="AR45" s="414"/>
      <c r="AS45" s="417" t="s">
        <v>1315</v>
      </c>
      <c r="AT45" s="417" t="s">
        <v>951</v>
      </c>
      <c r="AU45" s="417"/>
      <c r="AV45" s="417"/>
      <c r="AW45" s="417"/>
      <c r="AX45" s="417"/>
      <c r="AY45" s="417"/>
      <c r="AZ45" s="417"/>
      <c r="BA45" s="417"/>
      <c r="BB45" s="417"/>
      <c r="BC45" s="417"/>
      <c r="BD45" s="417"/>
      <c r="BE45" s="417"/>
      <c r="BF45" s="417"/>
      <c r="BG45" s="417"/>
      <c r="BH45" s="414"/>
      <c r="BI45" s="414"/>
      <c r="BJ45" s="414"/>
      <c r="BK45" s="414"/>
      <c r="BL45" s="414"/>
      <c r="BM45" s="414"/>
      <c r="BN45" s="414"/>
      <c r="BO45" s="414"/>
      <c r="BP45" s="414"/>
      <c r="BQ45" s="414"/>
      <c r="BR45" s="414"/>
      <c r="BS45" s="414"/>
      <c r="BT45" s="414"/>
    </row>
    <row r="46" spans="1:72" ht="30" customHeight="1">
      <c r="A46" s="8"/>
      <c r="B46" s="131"/>
      <c r="C46" s="683"/>
      <c r="D46" s="684"/>
      <c r="E46" s="684"/>
      <c r="F46" s="684"/>
      <c r="G46" s="684"/>
      <c r="H46" s="684"/>
      <c r="I46" s="684"/>
      <c r="J46" s="684"/>
      <c r="K46" s="684"/>
      <c r="L46" s="685"/>
      <c r="M46" s="680"/>
      <c r="N46" s="681"/>
      <c r="O46" s="681"/>
      <c r="P46" s="681"/>
      <c r="Q46" s="681"/>
      <c r="R46" s="682"/>
      <c r="S46" s="680"/>
      <c r="T46" s="681"/>
      <c r="U46" s="681"/>
      <c r="V46" s="681"/>
      <c r="W46" s="681"/>
      <c r="X46" s="681"/>
      <c r="Y46" s="682"/>
      <c r="Z46" s="694"/>
      <c r="AA46" s="695"/>
      <c r="AB46" s="696"/>
      <c r="AC46" s="426"/>
      <c r="AD46" s="426"/>
      <c r="AE46" s="426"/>
      <c r="AF46" s="426"/>
      <c r="AG46" s="426"/>
      <c r="AH46" s="709"/>
      <c r="AI46" s="710"/>
      <c r="AJ46" s="710"/>
      <c r="AK46" s="710"/>
      <c r="AL46" s="711"/>
      <c r="AM46" s="427"/>
      <c r="AN46" s="427"/>
      <c r="AO46" s="137"/>
      <c r="AP46" s="84"/>
      <c r="AR46" s="414"/>
      <c r="AS46" s="417" t="s">
        <v>1316</v>
      </c>
      <c r="AT46" s="417" t="s">
        <v>952</v>
      </c>
      <c r="AU46" s="417"/>
      <c r="AV46" s="417"/>
      <c r="AW46" s="417"/>
      <c r="AX46" s="417"/>
      <c r="AY46" s="417"/>
      <c r="AZ46" s="417"/>
      <c r="BA46" s="417"/>
      <c r="BB46" s="417"/>
      <c r="BC46" s="417"/>
      <c r="BD46" s="417"/>
      <c r="BE46" s="417"/>
      <c r="BF46" s="417"/>
      <c r="BG46" s="417"/>
      <c r="BH46" s="414"/>
      <c r="BI46" s="414"/>
      <c r="BJ46" s="414"/>
      <c r="BK46" s="414"/>
      <c r="BL46" s="414"/>
      <c r="BM46" s="414"/>
      <c r="BN46" s="414"/>
      <c r="BO46" s="414"/>
      <c r="BP46" s="414"/>
      <c r="BQ46" s="414"/>
      <c r="BR46" s="414"/>
      <c r="BS46" s="414"/>
      <c r="BT46" s="414"/>
    </row>
    <row r="47" spans="1:72" ht="30" customHeight="1">
      <c r="A47" s="8"/>
      <c r="B47" s="131"/>
      <c r="C47" s="683"/>
      <c r="D47" s="684"/>
      <c r="E47" s="684"/>
      <c r="F47" s="684"/>
      <c r="G47" s="684"/>
      <c r="H47" s="684"/>
      <c r="I47" s="684"/>
      <c r="J47" s="684"/>
      <c r="K47" s="684"/>
      <c r="L47" s="685"/>
      <c r="M47" s="680"/>
      <c r="N47" s="681"/>
      <c r="O47" s="681"/>
      <c r="P47" s="681"/>
      <c r="Q47" s="681"/>
      <c r="R47" s="682"/>
      <c r="S47" s="680"/>
      <c r="T47" s="681"/>
      <c r="U47" s="681"/>
      <c r="V47" s="681"/>
      <c r="W47" s="681"/>
      <c r="X47" s="681"/>
      <c r="Y47" s="682"/>
      <c r="Z47" s="694"/>
      <c r="AA47" s="695"/>
      <c r="AB47" s="696"/>
      <c r="AC47" s="426"/>
      <c r="AD47" s="426"/>
      <c r="AE47" s="426"/>
      <c r="AF47" s="426"/>
      <c r="AG47" s="426"/>
      <c r="AH47" s="709"/>
      <c r="AI47" s="710"/>
      <c r="AJ47" s="710"/>
      <c r="AK47" s="710"/>
      <c r="AL47" s="711"/>
      <c r="AM47" s="427"/>
      <c r="AN47" s="427"/>
      <c r="AO47" s="137"/>
      <c r="AP47" s="84"/>
    </row>
    <row r="48" spans="1:72" ht="30" customHeight="1">
      <c r="A48" s="8"/>
      <c r="B48" s="131"/>
      <c r="C48" s="683"/>
      <c r="D48" s="684"/>
      <c r="E48" s="684"/>
      <c r="F48" s="684"/>
      <c r="G48" s="684"/>
      <c r="H48" s="684"/>
      <c r="I48" s="684"/>
      <c r="J48" s="684"/>
      <c r="K48" s="684"/>
      <c r="L48" s="685"/>
      <c r="M48" s="680"/>
      <c r="N48" s="681"/>
      <c r="O48" s="681"/>
      <c r="P48" s="681"/>
      <c r="Q48" s="681"/>
      <c r="R48" s="682"/>
      <c r="S48" s="680"/>
      <c r="T48" s="681"/>
      <c r="U48" s="681"/>
      <c r="V48" s="681"/>
      <c r="W48" s="681"/>
      <c r="X48" s="681"/>
      <c r="Y48" s="682"/>
      <c r="Z48" s="694"/>
      <c r="AA48" s="695"/>
      <c r="AB48" s="696"/>
      <c r="AC48" s="426"/>
      <c r="AD48" s="426"/>
      <c r="AE48" s="426"/>
      <c r="AF48" s="426"/>
      <c r="AG48" s="426"/>
      <c r="AH48" s="709"/>
      <c r="AI48" s="710"/>
      <c r="AJ48" s="710"/>
      <c r="AK48" s="710"/>
      <c r="AL48" s="711"/>
      <c r="AM48" s="427"/>
      <c r="AN48" s="427"/>
      <c r="AO48" s="137"/>
      <c r="AP48" s="84"/>
    </row>
    <row r="49" spans="1:42" ht="30" customHeight="1">
      <c r="A49" s="8"/>
      <c r="B49" s="131"/>
      <c r="C49" s="683"/>
      <c r="D49" s="684"/>
      <c r="E49" s="684"/>
      <c r="F49" s="684"/>
      <c r="G49" s="684"/>
      <c r="H49" s="684"/>
      <c r="I49" s="684"/>
      <c r="J49" s="684"/>
      <c r="K49" s="684"/>
      <c r="L49" s="685"/>
      <c r="M49" s="680"/>
      <c r="N49" s="681"/>
      <c r="O49" s="681"/>
      <c r="P49" s="681"/>
      <c r="Q49" s="681"/>
      <c r="R49" s="682"/>
      <c r="S49" s="680"/>
      <c r="T49" s="681"/>
      <c r="U49" s="681"/>
      <c r="V49" s="681"/>
      <c r="W49" s="681"/>
      <c r="X49" s="681"/>
      <c r="Y49" s="682"/>
      <c r="Z49" s="694"/>
      <c r="AA49" s="695"/>
      <c r="AB49" s="696"/>
      <c r="AC49" s="426"/>
      <c r="AD49" s="426"/>
      <c r="AE49" s="426"/>
      <c r="AF49" s="426"/>
      <c r="AG49" s="426"/>
      <c r="AH49" s="709"/>
      <c r="AI49" s="710"/>
      <c r="AJ49" s="710"/>
      <c r="AK49" s="710"/>
      <c r="AL49" s="711"/>
      <c r="AM49" s="427"/>
      <c r="AN49" s="427"/>
      <c r="AO49" s="137"/>
      <c r="AP49" s="84"/>
    </row>
    <row r="50" spans="1:42" ht="30" customHeight="1">
      <c r="A50" s="8"/>
      <c r="B50" s="131"/>
      <c r="C50" s="683"/>
      <c r="D50" s="684"/>
      <c r="E50" s="684"/>
      <c r="F50" s="684"/>
      <c r="G50" s="684"/>
      <c r="H50" s="684"/>
      <c r="I50" s="684"/>
      <c r="J50" s="684"/>
      <c r="K50" s="684"/>
      <c r="L50" s="685"/>
      <c r="M50" s="680"/>
      <c r="N50" s="681"/>
      <c r="O50" s="681"/>
      <c r="P50" s="681"/>
      <c r="Q50" s="681"/>
      <c r="R50" s="682"/>
      <c r="S50" s="680"/>
      <c r="T50" s="681"/>
      <c r="U50" s="681"/>
      <c r="V50" s="681"/>
      <c r="W50" s="681"/>
      <c r="X50" s="681"/>
      <c r="Y50" s="682"/>
      <c r="Z50" s="694"/>
      <c r="AA50" s="695"/>
      <c r="AB50" s="696"/>
      <c r="AC50" s="426"/>
      <c r="AD50" s="426"/>
      <c r="AE50" s="426"/>
      <c r="AF50" s="426"/>
      <c r="AG50" s="426"/>
      <c r="AH50" s="709"/>
      <c r="AI50" s="710"/>
      <c r="AJ50" s="710"/>
      <c r="AK50" s="710"/>
      <c r="AL50" s="711"/>
      <c r="AM50" s="427"/>
      <c r="AN50" s="427"/>
      <c r="AO50" s="137"/>
      <c r="AP50" s="84"/>
    </row>
    <row r="51" spans="1:42" ht="30" customHeight="1">
      <c r="A51" s="8"/>
      <c r="B51" s="131"/>
      <c r="C51" s="683"/>
      <c r="D51" s="684"/>
      <c r="E51" s="684"/>
      <c r="F51" s="684"/>
      <c r="G51" s="684"/>
      <c r="H51" s="684"/>
      <c r="I51" s="684"/>
      <c r="J51" s="684"/>
      <c r="K51" s="684"/>
      <c r="L51" s="685"/>
      <c r="M51" s="680"/>
      <c r="N51" s="681"/>
      <c r="O51" s="681"/>
      <c r="P51" s="681"/>
      <c r="Q51" s="681"/>
      <c r="R51" s="682"/>
      <c r="S51" s="680"/>
      <c r="T51" s="681"/>
      <c r="U51" s="681"/>
      <c r="V51" s="681"/>
      <c r="W51" s="681"/>
      <c r="X51" s="681"/>
      <c r="Y51" s="682"/>
      <c r="Z51" s="694"/>
      <c r="AA51" s="695"/>
      <c r="AB51" s="696"/>
      <c r="AC51" s="426"/>
      <c r="AD51" s="426"/>
      <c r="AE51" s="426"/>
      <c r="AF51" s="426"/>
      <c r="AG51" s="426"/>
      <c r="AH51" s="709"/>
      <c r="AI51" s="710"/>
      <c r="AJ51" s="710"/>
      <c r="AK51" s="710"/>
      <c r="AL51" s="711"/>
      <c r="AM51" s="427"/>
      <c r="AN51" s="427"/>
      <c r="AO51" s="137"/>
      <c r="AP51" s="84"/>
    </row>
    <row r="52" spans="1:42" ht="15" hidden="1" customHeight="1">
      <c r="A52" s="8"/>
      <c r="B52" s="131"/>
      <c r="C52" s="134"/>
      <c r="D52" s="410"/>
      <c r="E52" s="132"/>
      <c r="F52" s="132"/>
      <c r="G52" s="132"/>
      <c r="H52" s="132"/>
      <c r="I52" s="135"/>
      <c r="J52" s="132"/>
      <c r="K52" s="132"/>
      <c r="L52" s="135"/>
      <c r="M52" s="135"/>
      <c r="N52" s="135"/>
      <c r="O52" s="135"/>
      <c r="P52" s="135"/>
      <c r="Q52" s="135"/>
      <c r="R52" s="135"/>
      <c r="S52" s="135"/>
      <c r="T52" s="409"/>
      <c r="U52" s="409"/>
      <c r="V52" s="409"/>
      <c r="W52" s="409"/>
      <c r="X52" s="409"/>
      <c r="Y52" s="409"/>
      <c r="Z52" s="409"/>
      <c r="AA52" s="135"/>
      <c r="AB52" s="135"/>
      <c r="AC52" s="135"/>
      <c r="AD52" s="135"/>
      <c r="AE52" s="135"/>
      <c r="AF52" s="135"/>
      <c r="AG52" s="135"/>
      <c r="AH52" s="135"/>
      <c r="AI52" s="135"/>
      <c r="AJ52" s="135"/>
      <c r="AK52" s="135"/>
      <c r="AL52" s="135"/>
      <c r="AM52" s="135"/>
      <c r="AN52" s="135"/>
      <c r="AO52" s="137"/>
      <c r="AP52" s="84"/>
    </row>
    <row r="53" spans="1:42" ht="15" hidden="1" customHeight="1">
      <c r="A53" s="8"/>
      <c r="B53" s="131"/>
      <c r="C53" s="134"/>
      <c r="D53" s="410"/>
      <c r="E53" s="132"/>
      <c r="F53" s="132"/>
      <c r="G53" s="132"/>
      <c r="H53" s="132"/>
      <c r="I53" s="135"/>
      <c r="J53" s="132"/>
      <c r="K53" s="132"/>
      <c r="L53" s="135"/>
      <c r="M53" s="135"/>
      <c r="N53" s="135"/>
      <c r="O53" s="135"/>
      <c r="P53" s="135"/>
      <c r="Q53" s="135"/>
      <c r="R53" s="135"/>
      <c r="S53" s="135"/>
      <c r="T53" s="409"/>
      <c r="U53" s="409"/>
      <c r="V53" s="135"/>
      <c r="W53" s="135"/>
      <c r="X53" s="135"/>
      <c r="Y53" s="135"/>
      <c r="Z53" s="135"/>
      <c r="AA53" s="135"/>
      <c r="AB53" s="135"/>
      <c r="AC53" s="135"/>
      <c r="AD53" s="135"/>
      <c r="AE53" s="135"/>
      <c r="AF53" s="135"/>
      <c r="AG53" s="135"/>
      <c r="AH53" s="135"/>
      <c r="AI53" s="135"/>
      <c r="AJ53" s="135"/>
      <c r="AK53" s="135"/>
      <c r="AL53" s="135"/>
      <c r="AM53" s="135"/>
      <c r="AN53" s="135"/>
      <c r="AO53" s="137"/>
      <c r="AP53" s="84"/>
    </row>
    <row r="54" spans="1:42" ht="15" hidden="1" customHeight="1">
      <c r="A54" s="8"/>
      <c r="B54" s="131"/>
      <c r="C54" s="134"/>
      <c r="D54" s="410"/>
      <c r="E54" s="132"/>
      <c r="F54" s="132"/>
      <c r="G54" s="132"/>
      <c r="H54" s="132"/>
      <c r="I54" s="135"/>
      <c r="J54" s="132"/>
      <c r="K54" s="132"/>
      <c r="L54" s="135"/>
      <c r="M54" s="135"/>
      <c r="N54" s="135"/>
      <c r="O54" s="135"/>
      <c r="P54" s="135"/>
      <c r="Q54" s="135"/>
      <c r="R54" s="135"/>
      <c r="S54" s="135"/>
      <c r="T54" s="409"/>
      <c r="U54" s="409"/>
      <c r="V54" s="135"/>
      <c r="W54" s="135"/>
      <c r="X54" s="135"/>
      <c r="Y54" s="135"/>
      <c r="Z54" s="135"/>
      <c r="AA54" s="135"/>
      <c r="AB54" s="135"/>
      <c r="AC54" s="135"/>
      <c r="AD54" s="135"/>
      <c r="AE54" s="135"/>
      <c r="AF54" s="135"/>
      <c r="AG54" s="135"/>
      <c r="AH54" s="135"/>
      <c r="AI54" s="135"/>
      <c r="AJ54" s="135"/>
      <c r="AK54" s="135"/>
      <c r="AL54" s="135"/>
      <c r="AM54" s="135"/>
      <c r="AN54" s="135"/>
      <c r="AO54" s="137"/>
      <c r="AP54" s="84"/>
    </row>
    <row r="55" spans="1:42" ht="7.15" customHeight="1">
      <c r="A55" s="8"/>
      <c r="B55" s="157"/>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64"/>
      <c r="AP55" s="84"/>
    </row>
    <row r="56" spans="1:42" ht="15" customHeight="1">
      <c r="A56" s="8"/>
      <c r="B56" s="8"/>
      <c r="C56" s="8"/>
      <c r="D56" s="8"/>
      <c r="E56" s="506"/>
      <c r="F56" s="8"/>
      <c r="G56" s="8"/>
      <c r="H56" s="8"/>
      <c r="I56" s="8"/>
      <c r="J56" s="8"/>
      <c r="K56" s="8"/>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row>
    <row r="57" spans="1:42" ht="15" customHeight="1">
      <c r="A57" s="8"/>
      <c r="B57" s="333" t="s">
        <v>1114</v>
      </c>
      <c r="C57" s="163"/>
      <c r="D57" s="8"/>
      <c r="E57" s="222" t="str">
        <f>IF(OR(T26=data!C74,T26=""),"","You have selected a 'SFDR Classification', then please fill the following information for the ESG")</f>
        <v/>
      </c>
      <c r="F57" s="8"/>
      <c r="G57" s="8"/>
      <c r="H57" s="59"/>
      <c r="I57" s="8"/>
      <c r="J57" s="8"/>
      <c r="K57" s="8"/>
      <c r="L57" s="8"/>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221" t="str">
        <f>IF(OR(T26=data!C73,T26=""),"See below"," ")</f>
        <v>See below</v>
      </c>
      <c r="AM57" s="59"/>
      <c r="AN57" s="60"/>
      <c r="AO57" s="328" t="str">
        <f>IF(OR(T26=data!C73,T26=""),CHAR(242)," ")</f>
        <v>ò</v>
      </c>
      <c r="AP57" s="84"/>
    </row>
    <row r="58" spans="1:42" ht="6" customHeight="1">
      <c r="A58" s="8"/>
      <c r="B58" s="131"/>
      <c r="C58" s="132"/>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63"/>
      <c r="AP58" s="84"/>
    </row>
    <row r="59" spans="1:42">
      <c r="A59" s="8"/>
      <c r="B59" s="131"/>
      <c r="C59" s="427"/>
      <c r="D59" s="225"/>
      <c r="E59" s="433" t="s">
        <v>1417</v>
      </c>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7"/>
      <c r="AP59" s="513"/>
    </row>
    <row r="60" spans="1:42" ht="6" customHeight="1">
      <c r="A60" s="8"/>
      <c r="B60" s="131"/>
      <c r="C60" s="225"/>
      <c r="D60" s="225"/>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7"/>
      <c r="AP60" s="513"/>
    </row>
    <row r="61" spans="1:42">
      <c r="A61" s="8"/>
      <c r="B61" s="131"/>
      <c r="C61" s="515">
        <v>1</v>
      </c>
      <c r="D61" s="433" t="s">
        <v>1448</v>
      </c>
      <c r="E61" s="433"/>
      <c r="F61" s="433"/>
      <c r="G61" s="433"/>
      <c r="H61" s="433"/>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2"/>
      <c r="AM61" s="132"/>
      <c r="AN61" s="132"/>
      <c r="AO61" s="137"/>
      <c r="AP61" s="513"/>
    </row>
    <row r="62" spans="1:42">
      <c r="A62" s="8"/>
      <c r="B62" s="131"/>
      <c r="C62" s="225"/>
      <c r="D62" s="433" t="s">
        <v>1447</v>
      </c>
      <c r="E62" s="433"/>
      <c r="F62" s="433"/>
      <c r="G62" s="433"/>
      <c r="H62" s="433"/>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2"/>
      <c r="AO62" s="137"/>
      <c r="AP62" s="513"/>
    </row>
    <row r="63" spans="1:42" ht="6" customHeight="1">
      <c r="A63" s="8"/>
      <c r="B63" s="131"/>
      <c r="C63" s="225"/>
      <c r="D63" s="433"/>
      <c r="E63" s="433"/>
      <c r="F63" s="433"/>
      <c r="G63" s="433"/>
      <c r="H63" s="433"/>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7"/>
      <c r="AP63" s="513"/>
    </row>
    <row r="64" spans="1:42">
      <c r="A64" s="8"/>
      <c r="B64" s="131"/>
      <c r="C64" s="515">
        <v>2</v>
      </c>
      <c r="D64" s="433" t="s">
        <v>1418</v>
      </c>
      <c r="E64" s="433"/>
      <c r="F64" s="433"/>
      <c r="G64" s="433"/>
      <c r="H64" s="433"/>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7"/>
      <c r="AP64" s="513"/>
    </row>
    <row r="65" spans="1:42" ht="6" customHeight="1">
      <c r="A65" s="8"/>
      <c r="B65" s="131"/>
      <c r="C65" s="225"/>
      <c r="D65" s="433"/>
      <c r="E65" s="433"/>
      <c r="F65" s="433"/>
      <c r="G65" s="433"/>
      <c r="H65" s="433"/>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7"/>
      <c r="AP65" s="513"/>
    </row>
    <row r="66" spans="1:42">
      <c r="A66" s="8"/>
      <c r="B66" s="131"/>
      <c r="C66" s="225"/>
      <c r="D66" s="517" t="s">
        <v>1</v>
      </c>
      <c r="E66" s="433" t="s">
        <v>1405</v>
      </c>
      <c r="F66" s="433"/>
      <c r="G66" s="433"/>
      <c r="H66" s="433"/>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7"/>
      <c r="AP66" s="513"/>
    </row>
    <row r="67" spans="1:42" ht="6" customHeight="1">
      <c r="A67" s="8"/>
      <c r="B67" s="131"/>
      <c r="C67" s="225"/>
      <c r="D67" s="517"/>
      <c r="E67" s="433"/>
      <c r="F67" s="433"/>
      <c r="G67" s="433"/>
      <c r="H67" s="433"/>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7"/>
      <c r="AP67" s="513"/>
    </row>
    <row r="68" spans="1:42">
      <c r="A68" s="8"/>
      <c r="B68" s="131"/>
      <c r="C68" s="225"/>
      <c r="D68" s="517" t="s">
        <v>1</v>
      </c>
      <c r="E68" s="433" t="s">
        <v>1411</v>
      </c>
      <c r="F68" s="433"/>
      <c r="G68" s="433"/>
      <c r="H68" s="433"/>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7"/>
      <c r="AP68" s="513"/>
    </row>
    <row r="69" spans="1:42">
      <c r="A69" s="8"/>
      <c r="B69" s="131"/>
      <c r="C69" s="225"/>
      <c r="D69" s="517"/>
      <c r="E69" s="433" t="s">
        <v>1412</v>
      </c>
      <c r="F69" s="433"/>
      <c r="G69" s="433"/>
      <c r="H69" s="433"/>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7"/>
      <c r="AP69" s="513"/>
    </row>
    <row r="70" spans="1:42" ht="6" customHeight="1">
      <c r="A70" s="8"/>
      <c r="B70" s="131"/>
      <c r="C70" s="225"/>
      <c r="D70" s="517"/>
      <c r="E70" s="433"/>
      <c r="F70" s="433"/>
      <c r="G70" s="433"/>
      <c r="H70" s="433"/>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7"/>
      <c r="AP70" s="513"/>
    </row>
    <row r="71" spans="1:42">
      <c r="A71" s="8"/>
      <c r="B71" s="131"/>
      <c r="C71" s="225"/>
      <c r="D71" s="517" t="s">
        <v>1</v>
      </c>
      <c r="E71" s="433" t="s">
        <v>1407</v>
      </c>
      <c r="F71" s="433"/>
      <c r="G71" s="433"/>
      <c r="H71" s="433"/>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7"/>
      <c r="AP71" s="513"/>
    </row>
    <row r="72" spans="1:42">
      <c r="A72" s="8"/>
      <c r="B72" s="131"/>
      <c r="C72" s="225"/>
      <c r="D72" s="433"/>
      <c r="E72" s="433" t="s">
        <v>1408</v>
      </c>
      <c r="F72" s="433"/>
      <c r="G72" s="433"/>
      <c r="H72" s="433"/>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7"/>
      <c r="AP72" s="513"/>
    </row>
    <row r="73" spans="1:42" ht="6" customHeight="1">
      <c r="A73" s="8"/>
      <c r="B73" s="131"/>
      <c r="C73" s="225"/>
      <c r="D73" s="433"/>
      <c r="E73" s="433"/>
      <c r="F73" s="433"/>
      <c r="G73" s="433"/>
      <c r="H73" s="433"/>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7"/>
      <c r="AP73" s="513"/>
    </row>
    <row r="74" spans="1:42">
      <c r="A74" s="8"/>
      <c r="B74" s="131"/>
      <c r="C74" s="225"/>
      <c r="D74" s="517" t="s">
        <v>1</v>
      </c>
      <c r="E74" s="433" t="s">
        <v>1406</v>
      </c>
      <c r="F74" s="433"/>
      <c r="G74" s="433"/>
      <c r="H74" s="433"/>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7"/>
      <c r="AP74" s="513"/>
    </row>
    <row r="75" spans="1:42" ht="6" customHeight="1">
      <c r="A75" s="8"/>
      <c r="B75" s="131"/>
      <c r="C75" s="225"/>
      <c r="D75" s="517"/>
      <c r="E75" s="433"/>
      <c r="F75" s="433"/>
      <c r="G75" s="433"/>
      <c r="H75" s="433"/>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7"/>
      <c r="AP75" s="513"/>
    </row>
    <row r="76" spans="1:42">
      <c r="A76" s="8"/>
      <c r="B76" s="131"/>
      <c r="C76" s="515">
        <v>3</v>
      </c>
      <c r="D76" s="433" t="s">
        <v>1449</v>
      </c>
      <c r="E76" s="433"/>
      <c r="F76" s="433"/>
      <c r="G76" s="433"/>
      <c r="H76" s="433"/>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c r="AO76" s="137"/>
      <c r="AP76" s="513"/>
    </row>
    <row r="77" spans="1:42" ht="6" customHeight="1">
      <c r="A77" s="8"/>
      <c r="B77" s="131"/>
      <c r="C77" s="225"/>
      <c r="D77" s="517"/>
      <c r="E77" s="433"/>
      <c r="F77" s="433"/>
      <c r="G77" s="433"/>
      <c r="H77" s="433"/>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c r="AO77" s="137"/>
      <c r="AP77" s="513"/>
    </row>
    <row r="78" spans="1:42">
      <c r="A78" s="8"/>
      <c r="B78" s="131"/>
      <c r="C78" s="515">
        <v>4</v>
      </c>
      <c r="D78" s="433" t="s">
        <v>1450</v>
      </c>
      <c r="E78" s="433"/>
      <c r="F78" s="433"/>
      <c r="G78" s="433"/>
      <c r="H78" s="433"/>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7"/>
      <c r="AP78" s="513"/>
    </row>
    <row r="79" spans="1:42" ht="6" customHeight="1">
      <c r="A79" s="8"/>
      <c r="B79" s="131"/>
      <c r="C79" s="225"/>
      <c r="D79" s="517"/>
      <c r="E79" s="433"/>
      <c r="F79" s="433"/>
      <c r="G79" s="433"/>
      <c r="H79" s="433"/>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7"/>
      <c r="AP79" s="513"/>
    </row>
    <row r="80" spans="1:42">
      <c r="A80" s="8"/>
      <c r="B80" s="131"/>
      <c r="C80" s="515">
        <v>5</v>
      </c>
      <c r="D80" s="433" t="s">
        <v>1451</v>
      </c>
      <c r="E80" s="433"/>
      <c r="F80" s="433"/>
      <c r="G80" s="433"/>
      <c r="H80" s="433"/>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7"/>
      <c r="AP80" s="513"/>
    </row>
    <row r="81" spans="1:42">
      <c r="A81" s="8"/>
      <c r="B81" s="131"/>
      <c r="C81" s="225"/>
      <c r="D81" s="433" t="s">
        <v>1410</v>
      </c>
      <c r="E81" s="433"/>
      <c r="F81" s="433"/>
      <c r="G81" s="433"/>
      <c r="H81" s="433"/>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7"/>
      <c r="AP81" s="513"/>
    </row>
    <row r="82" spans="1:42">
      <c r="A82" s="8"/>
      <c r="B82" s="131"/>
      <c r="C82" s="225"/>
      <c r="D82" s="433" t="s">
        <v>1409</v>
      </c>
      <c r="E82" s="433"/>
      <c r="F82" s="433"/>
      <c r="G82" s="433"/>
      <c r="H82" s="433"/>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7"/>
      <c r="AP82" s="513"/>
    </row>
    <row r="83" spans="1:42" ht="6" customHeight="1">
      <c r="A83" s="8"/>
      <c r="B83" s="131"/>
      <c r="C83" s="225"/>
      <c r="D83" s="433"/>
      <c r="E83" s="433"/>
      <c r="F83" s="433"/>
      <c r="G83" s="433"/>
      <c r="H83" s="433"/>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7"/>
      <c r="AP83" s="513"/>
    </row>
    <row r="84" spans="1:42">
      <c r="A84" s="8"/>
      <c r="B84" s="131"/>
      <c r="C84" s="515">
        <v>6</v>
      </c>
      <c r="D84" s="433" t="s">
        <v>1419</v>
      </c>
      <c r="E84" s="433"/>
      <c r="F84" s="433"/>
      <c r="G84" s="433"/>
      <c r="H84" s="433"/>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7"/>
      <c r="AP84" s="513"/>
    </row>
    <row r="85" spans="1:42">
      <c r="A85" s="8"/>
      <c r="B85" s="131"/>
      <c r="C85" s="515"/>
      <c r="D85" s="433" t="s">
        <v>1413</v>
      </c>
      <c r="E85" s="433"/>
      <c r="F85" s="433"/>
      <c r="G85" s="433"/>
      <c r="H85" s="433"/>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7"/>
      <c r="AP85" s="513"/>
    </row>
    <row r="86" spans="1:42">
      <c r="A86" s="8"/>
      <c r="B86" s="131"/>
      <c r="C86" s="515"/>
      <c r="D86" s="433"/>
      <c r="E86" s="433"/>
      <c r="F86" s="433"/>
      <c r="G86" s="433"/>
      <c r="H86" s="433"/>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c r="AM86" s="132"/>
      <c r="AN86" s="132"/>
      <c r="AO86" s="137"/>
      <c r="AP86" s="513"/>
    </row>
    <row r="87" spans="1:42">
      <c r="A87" s="8"/>
      <c r="B87" s="131"/>
      <c r="C87" s="224" t="s">
        <v>1</v>
      </c>
      <c r="D87" s="225" t="s">
        <v>1414</v>
      </c>
      <c r="E87" s="132"/>
      <c r="F87" s="132"/>
      <c r="G87" s="132"/>
      <c r="H87" s="132"/>
      <c r="I87" s="132"/>
      <c r="J87" s="132"/>
      <c r="K87" s="132"/>
      <c r="L87" s="132"/>
      <c r="M87" s="132"/>
      <c r="N87" s="132"/>
      <c r="O87" s="132"/>
      <c r="P87" s="132"/>
      <c r="Q87" s="132"/>
      <c r="R87" s="132"/>
      <c r="S87" s="132"/>
      <c r="T87" s="785"/>
      <c r="U87" s="792"/>
      <c r="V87" s="792"/>
      <c r="W87" s="792"/>
      <c r="X87" s="792"/>
      <c r="Y87" s="792"/>
      <c r="Z87" s="792"/>
      <c r="AA87" s="792"/>
      <c r="AB87" s="792"/>
      <c r="AC87" s="792"/>
      <c r="AD87" s="792"/>
      <c r="AE87" s="792"/>
      <c r="AF87" s="792"/>
      <c r="AG87" s="792"/>
      <c r="AH87" s="792"/>
      <c r="AI87" s="792"/>
      <c r="AJ87" s="792"/>
      <c r="AK87" s="792"/>
      <c r="AL87" s="792"/>
      <c r="AM87" s="792"/>
      <c r="AN87" s="793"/>
      <c r="AO87" s="137"/>
      <c r="AP87" s="84"/>
    </row>
    <row r="88" spans="1:42">
      <c r="A88" s="8"/>
      <c r="B88" s="131"/>
      <c r="C88" s="225"/>
      <c r="D88" s="225" t="s">
        <v>1415</v>
      </c>
      <c r="E88" s="132"/>
      <c r="F88" s="132"/>
      <c r="G88" s="132"/>
      <c r="H88" s="132"/>
      <c r="I88" s="132"/>
      <c r="J88" s="132"/>
      <c r="K88" s="132"/>
      <c r="L88" s="132"/>
      <c r="M88" s="132"/>
      <c r="N88" s="132"/>
      <c r="O88" s="132"/>
      <c r="P88" s="132"/>
      <c r="Q88" s="132"/>
      <c r="R88" s="132"/>
      <c r="S88" s="132"/>
      <c r="T88" s="794"/>
      <c r="U88" s="795"/>
      <c r="V88" s="795"/>
      <c r="W88" s="795"/>
      <c r="X88" s="795"/>
      <c r="Y88" s="795"/>
      <c r="Z88" s="795"/>
      <c r="AA88" s="795"/>
      <c r="AB88" s="795"/>
      <c r="AC88" s="795"/>
      <c r="AD88" s="795"/>
      <c r="AE88" s="795"/>
      <c r="AF88" s="795"/>
      <c r="AG88" s="795"/>
      <c r="AH88" s="795"/>
      <c r="AI88" s="795"/>
      <c r="AJ88" s="795"/>
      <c r="AK88" s="795"/>
      <c r="AL88" s="795"/>
      <c r="AM88" s="795"/>
      <c r="AN88" s="796"/>
      <c r="AO88" s="137"/>
      <c r="AP88" s="84"/>
    </row>
    <row r="89" spans="1:42">
      <c r="A89" s="8"/>
      <c r="B89" s="131"/>
      <c r="C89" s="224"/>
      <c r="D89" s="225"/>
      <c r="E89" s="132"/>
      <c r="F89" s="132"/>
      <c r="G89" s="132"/>
      <c r="H89" s="132"/>
      <c r="I89" s="132"/>
      <c r="J89" s="132"/>
      <c r="K89" s="132"/>
      <c r="L89" s="132"/>
      <c r="M89" s="132"/>
      <c r="N89" s="132"/>
      <c r="O89" s="132"/>
      <c r="P89" s="132"/>
      <c r="Q89" s="132"/>
      <c r="R89" s="132"/>
      <c r="S89" s="132"/>
      <c r="T89" s="794"/>
      <c r="U89" s="795"/>
      <c r="V89" s="795"/>
      <c r="W89" s="795"/>
      <c r="X89" s="795"/>
      <c r="Y89" s="795"/>
      <c r="Z89" s="795"/>
      <c r="AA89" s="795"/>
      <c r="AB89" s="795"/>
      <c r="AC89" s="795"/>
      <c r="AD89" s="795"/>
      <c r="AE89" s="795"/>
      <c r="AF89" s="795"/>
      <c r="AG89" s="795"/>
      <c r="AH89" s="795"/>
      <c r="AI89" s="795"/>
      <c r="AJ89" s="795"/>
      <c r="AK89" s="795"/>
      <c r="AL89" s="795"/>
      <c r="AM89" s="795"/>
      <c r="AN89" s="796"/>
      <c r="AO89" s="233"/>
      <c r="AP89" s="84"/>
    </row>
    <row r="90" spans="1:42">
      <c r="A90" s="8"/>
      <c r="B90" s="131"/>
      <c r="C90" s="225"/>
      <c r="D90" s="225"/>
      <c r="E90" s="132"/>
      <c r="F90" s="132"/>
      <c r="G90" s="132"/>
      <c r="H90" s="132"/>
      <c r="I90" s="132"/>
      <c r="J90" s="132"/>
      <c r="K90" s="132"/>
      <c r="L90" s="132"/>
      <c r="M90" s="132"/>
      <c r="N90" s="132"/>
      <c r="O90" s="132"/>
      <c r="P90" s="132"/>
      <c r="Q90" s="132"/>
      <c r="R90" s="132"/>
      <c r="S90" s="132"/>
      <c r="T90" s="794"/>
      <c r="U90" s="795"/>
      <c r="V90" s="795"/>
      <c r="W90" s="795"/>
      <c r="X90" s="795"/>
      <c r="Y90" s="795"/>
      <c r="Z90" s="795"/>
      <c r="AA90" s="795"/>
      <c r="AB90" s="795"/>
      <c r="AC90" s="795"/>
      <c r="AD90" s="795"/>
      <c r="AE90" s="795"/>
      <c r="AF90" s="795"/>
      <c r="AG90" s="795"/>
      <c r="AH90" s="795"/>
      <c r="AI90" s="795"/>
      <c r="AJ90" s="795"/>
      <c r="AK90" s="795"/>
      <c r="AL90" s="795"/>
      <c r="AM90" s="795"/>
      <c r="AN90" s="796"/>
      <c r="AO90" s="233"/>
      <c r="AP90" s="84"/>
    </row>
    <row r="91" spans="1:42">
      <c r="A91" s="8"/>
      <c r="B91" s="131"/>
      <c r="C91" s="225"/>
      <c r="D91" s="228"/>
      <c r="E91" s="132"/>
      <c r="F91" s="132"/>
      <c r="G91" s="132"/>
      <c r="H91" s="132"/>
      <c r="I91" s="132"/>
      <c r="J91" s="132"/>
      <c r="K91" s="132"/>
      <c r="L91" s="132"/>
      <c r="M91" s="132"/>
      <c r="N91" s="132"/>
      <c r="O91" s="132"/>
      <c r="P91" s="132"/>
      <c r="Q91" s="132"/>
      <c r="R91" s="132"/>
      <c r="S91" s="132"/>
      <c r="T91" s="797"/>
      <c r="U91" s="798"/>
      <c r="V91" s="798"/>
      <c r="W91" s="798"/>
      <c r="X91" s="798"/>
      <c r="Y91" s="798"/>
      <c r="Z91" s="798"/>
      <c r="AA91" s="798"/>
      <c r="AB91" s="798"/>
      <c r="AC91" s="798"/>
      <c r="AD91" s="798"/>
      <c r="AE91" s="798"/>
      <c r="AF91" s="798"/>
      <c r="AG91" s="798"/>
      <c r="AH91" s="798"/>
      <c r="AI91" s="798"/>
      <c r="AJ91" s="798"/>
      <c r="AK91" s="798"/>
      <c r="AL91" s="798"/>
      <c r="AM91" s="798"/>
      <c r="AN91" s="799"/>
      <c r="AO91" s="233"/>
      <c r="AP91" s="84"/>
    </row>
    <row r="92" spans="1:42" ht="6" customHeight="1">
      <c r="A92" s="8"/>
      <c r="B92" s="131"/>
      <c r="C92" s="225"/>
      <c r="D92" s="225"/>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7"/>
      <c r="AP92" s="84"/>
    </row>
    <row r="93" spans="1:42">
      <c r="A93" s="8"/>
      <c r="B93" s="131"/>
      <c r="C93" s="224" t="s">
        <v>1</v>
      </c>
      <c r="D93" s="225" t="s">
        <v>1416</v>
      </c>
      <c r="E93" s="132"/>
      <c r="F93" s="132"/>
      <c r="G93" s="132"/>
      <c r="H93" s="132"/>
      <c r="I93" s="132"/>
      <c r="J93" s="132"/>
      <c r="K93" s="132"/>
      <c r="L93" s="132"/>
      <c r="M93" s="132"/>
      <c r="N93" s="132"/>
      <c r="O93" s="132"/>
      <c r="P93" s="132"/>
      <c r="Q93" s="132"/>
      <c r="R93" s="132"/>
      <c r="S93" s="132"/>
      <c r="T93" s="132"/>
      <c r="U93" s="132"/>
      <c r="V93" s="132"/>
      <c r="W93" s="715"/>
      <c r="X93" s="716"/>
      <c r="Y93" s="716"/>
      <c r="Z93" s="716"/>
      <c r="AA93" s="717"/>
      <c r="AB93" s="132"/>
      <c r="AC93" s="132"/>
      <c r="AD93" s="132"/>
      <c r="AE93" s="132"/>
      <c r="AF93" s="132"/>
      <c r="AG93" s="132"/>
      <c r="AH93" s="132"/>
      <c r="AI93" s="132"/>
      <c r="AJ93" s="132"/>
      <c r="AK93" s="132"/>
      <c r="AL93" s="132"/>
      <c r="AM93" s="132"/>
      <c r="AN93" s="132"/>
      <c r="AO93" s="137"/>
      <c r="AP93" s="513"/>
    </row>
    <row r="94" spans="1:42" ht="6" customHeight="1">
      <c r="A94" s="8"/>
      <c r="B94" s="131"/>
      <c r="C94" s="227"/>
      <c r="D94" s="225"/>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c r="AM94" s="132"/>
      <c r="AN94" s="132"/>
      <c r="AO94" s="137"/>
      <c r="AP94" s="513"/>
    </row>
    <row r="95" spans="1:42">
      <c r="A95" s="8"/>
      <c r="B95" s="131"/>
      <c r="C95" s="224" t="s">
        <v>1</v>
      </c>
      <c r="D95" s="225" t="s">
        <v>1398</v>
      </c>
      <c r="E95" s="132"/>
      <c r="F95" s="132"/>
      <c r="G95" s="132"/>
      <c r="H95" s="132"/>
      <c r="I95" s="132"/>
      <c r="J95" s="132"/>
      <c r="K95" s="132"/>
      <c r="L95" s="132"/>
      <c r="M95" s="132"/>
      <c r="N95" s="132"/>
      <c r="O95" s="132"/>
      <c r="P95" s="132"/>
      <c r="Q95" s="132"/>
      <c r="R95" s="132"/>
      <c r="S95" s="132"/>
      <c r="T95" s="132"/>
      <c r="U95" s="132"/>
      <c r="V95" s="132"/>
      <c r="W95" s="715"/>
      <c r="X95" s="716"/>
      <c r="Y95" s="716"/>
      <c r="Z95" s="716"/>
      <c r="AA95" s="716"/>
      <c r="AB95" s="716"/>
      <c r="AC95" s="716"/>
      <c r="AD95" s="716"/>
      <c r="AE95" s="716"/>
      <c r="AF95" s="716"/>
      <c r="AG95" s="716"/>
      <c r="AH95" s="716"/>
      <c r="AI95" s="716"/>
      <c r="AJ95" s="716"/>
      <c r="AK95" s="716"/>
      <c r="AL95" s="716"/>
      <c r="AM95" s="716"/>
      <c r="AN95" s="717"/>
      <c r="AO95" s="137"/>
      <c r="AP95" s="513"/>
    </row>
    <row r="96" spans="1:42" ht="6" customHeight="1">
      <c r="A96" s="8"/>
      <c r="B96" s="131"/>
      <c r="C96" s="225"/>
      <c r="D96" s="225"/>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7"/>
      <c r="AP96" s="513"/>
    </row>
    <row r="97" spans="1:87">
      <c r="A97" s="8"/>
      <c r="B97" s="131"/>
      <c r="C97" s="224" t="s">
        <v>1</v>
      </c>
      <c r="D97" s="229" t="s">
        <v>1283</v>
      </c>
      <c r="E97" s="132"/>
      <c r="F97" s="132"/>
      <c r="G97" s="132"/>
      <c r="H97" s="132"/>
      <c r="I97" s="132"/>
      <c r="J97" s="132"/>
      <c r="K97" s="132"/>
      <c r="L97" s="132"/>
      <c r="M97" s="132"/>
      <c r="N97" s="132"/>
      <c r="O97" s="132"/>
      <c r="P97" s="132"/>
      <c r="Q97" s="132"/>
      <c r="R97" s="132"/>
      <c r="S97" s="132"/>
      <c r="T97" s="132"/>
      <c r="U97" s="132"/>
      <c r="V97" s="132"/>
      <c r="W97" s="718"/>
      <c r="X97" s="719"/>
      <c r="Y97" s="132"/>
      <c r="Z97" s="132"/>
      <c r="AA97" s="132"/>
      <c r="AB97" s="132"/>
      <c r="AC97" s="132"/>
      <c r="AD97" s="132"/>
      <c r="AE97" s="132"/>
      <c r="AF97" s="132"/>
      <c r="AG97" s="132"/>
      <c r="AH97" s="132"/>
      <c r="AI97" s="132"/>
      <c r="AJ97" s="132"/>
      <c r="AK97" s="132"/>
      <c r="AL97" s="132"/>
      <c r="AM97" s="132"/>
      <c r="AN97" s="132"/>
      <c r="AO97" s="137"/>
      <c r="AP97" s="84"/>
    </row>
    <row r="98" spans="1:87">
      <c r="A98" s="8"/>
      <c r="B98" s="131"/>
      <c r="C98" s="225"/>
      <c r="D98" s="225" t="s">
        <v>1285</v>
      </c>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7"/>
      <c r="AP98" s="84"/>
    </row>
    <row r="99" spans="1:87" ht="6" customHeight="1">
      <c r="A99" s="8"/>
      <c r="B99" s="131"/>
      <c r="C99" s="225"/>
      <c r="D99" s="225"/>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7"/>
      <c r="AP99" s="84"/>
    </row>
    <row r="100" spans="1:87">
      <c r="A100" s="8"/>
      <c r="B100" s="131"/>
      <c r="C100" s="224" t="s">
        <v>1</v>
      </c>
      <c r="D100" s="229" t="s">
        <v>1286</v>
      </c>
      <c r="E100" s="132"/>
      <c r="F100" s="132"/>
      <c r="G100" s="132"/>
      <c r="H100" s="132"/>
      <c r="I100" s="132"/>
      <c r="J100" s="132"/>
      <c r="K100" s="132"/>
      <c r="L100" s="132"/>
      <c r="M100" s="132"/>
      <c r="N100" s="132"/>
      <c r="O100" s="132"/>
      <c r="P100" s="132"/>
      <c r="Q100" s="132"/>
      <c r="R100" s="132"/>
      <c r="S100" s="132"/>
      <c r="T100" s="132"/>
      <c r="U100" s="132"/>
      <c r="V100" s="132"/>
      <c r="W100" s="718"/>
      <c r="X100" s="719"/>
      <c r="Y100" s="132"/>
      <c r="Z100" s="132"/>
      <c r="AA100" s="132"/>
      <c r="AB100" s="132"/>
      <c r="AC100" s="132"/>
      <c r="AD100" s="132"/>
      <c r="AE100" s="132"/>
      <c r="AF100" s="132"/>
      <c r="AG100" s="132"/>
      <c r="AH100" s="132"/>
      <c r="AI100" s="132"/>
      <c r="AJ100" s="132"/>
      <c r="AK100" s="132"/>
      <c r="AL100" s="132"/>
      <c r="AM100" s="132"/>
      <c r="AN100" s="132"/>
      <c r="AO100" s="137"/>
      <c r="AP100" s="84"/>
    </row>
    <row r="101" spans="1:87" ht="6" customHeight="1">
      <c r="A101" s="8"/>
      <c r="B101" s="131"/>
      <c r="C101" s="226"/>
      <c r="D101" s="230"/>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7"/>
      <c r="AP101" s="84"/>
    </row>
    <row r="102" spans="1:87">
      <c r="A102" s="8"/>
      <c r="B102" s="131"/>
      <c r="C102" s="227" t="s">
        <v>1</v>
      </c>
      <c r="D102" s="225" t="s">
        <v>1287</v>
      </c>
      <c r="E102" s="132"/>
      <c r="F102" s="132"/>
      <c r="G102" s="132"/>
      <c r="H102" s="132"/>
      <c r="I102" s="132"/>
      <c r="J102" s="132"/>
      <c r="K102" s="132"/>
      <c r="L102" s="132"/>
      <c r="M102" s="132"/>
      <c r="N102" s="132"/>
      <c r="O102" s="132"/>
      <c r="P102" s="132"/>
      <c r="Q102" s="132"/>
      <c r="R102" s="132"/>
      <c r="S102" s="132"/>
      <c r="T102" s="132"/>
      <c r="U102" s="132"/>
      <c r="V102" s="132"/>
      <c r="W102" s="718"/>
      <c r="X102" s="719"/>
      <c r="Y102" s="132"/>
      <c r="Z102" s="132"/>
      <c r="AA102" s="132"/>
      <c r="AB102" s="132"/>
      <c r="AC102" s="132"/>
      <c r="AD102" s="132"/>
      <c r="AE102" s="132"/>
      <c r="AF102" s="132"/>
      <c r="AG102" s="132"/>
      <c r="AH102" s="132"/>
      <c r="AI102" s="132"/>
      <c r="AJ102" s="132"/>
      <c r="AK102" s="132"/>
      <c r="AL102" s="132"/>
      <c r="AM102" s="132"/>
      <c r="AN102" s="132"/>
      <c r="AO102" s="137"/>
      <c r="AP102" s="84"/>
    </row>
    <row r="103" spans="1:87" ht="6" customHeight="1">
      <c r="A103" s="8"/>
      <c r="B103" s="131"/>
      <c r="C103" s="225"/>
      <c r="D103" s="225"/>
      <c r="E103" s="132"/>
      <c r="F103" s="132"/>
      <c r="G103" s="132"/>
      <c r="H103" s="132"/>
      <c r="I103" s="132"/>
      <c r="J103" s="132"/>
      <c r="K103" s="132"/>
      <c r="L103" s="132"/>
      <c r="M103" s="132"/>
      <c r="N103" s="132"/>
      <c r="O103" s="132"/>
      <c r="P103" s="132"/>
      <c r="Q103" s="132"/>
      <c r="R103" s="132"/>
      <c r="S103" s="132"/>
      <c r="T103" s="132"/>
      <c r="U103" s="132"/>
      <c r="V103" s="132"/>
      <c r="W103" s="132"/>
      <c r="X103" s="232"/>
      <c r="Y103" s="232"/>
      <c r="Z103" s="132"/>
      <c r="AA103" s="132"/>
      <c r="AB103" s="132"/>
      <c r="AC103" s="132"/>
      <c r="AD103" s="132"/>
      <c r="AE103" s="132"/>
      <c r="AF103" s="132"/>
      <c r="AG103" s="132"/>
      <c r="AH103" s="132"/>
      <c r="AI103" s="132"/>
      <c r="AJ103" s="132"/>
      <c r="AK103" s="132"/>
      <c r="AL103" s="132"/>
      <c r="AM103" s="132"/>
      <c r="AN103" s="132"/>
      <c r="AO103" s="137"/>
      <c r="AP103" s="84"/>
    </row>
    <row r="104" spans="1:87">
      <c r="A104" s="8"/>
      <c r="B104" s="131"/>
      <c r="C104" s="224" t="s">
        <v>1</v>
      </c>
      <c r="D104" s="225" t="s">
        <v>1288</v>
      </c>
      <c r="E104" s="132"/>
      <c r="F104" s="132"/>
      <c r="G104" s="132"/>
      <c r="H104" s="132"/>
      <c r="I104" s="132"/>
      <c r="J104" s="132"/>
      <c r="K104" s="132"/>
      <c r="L104" s="132"/>
      <c r="M104" s="132"/>
      <c r="N104" s="132"/>
      <c r="O104" s="132"/>
      <c r="P104" s="132"/>
      <c r="Q104" s="132"/>
      <c r="R104" s="132"/>
      <c r="S104" s="132"/>
      <c r="T104" s="132"/>
      <c r="U104" s="132"/>
      <c r="V104" s="132"/>
      <c r="W104" s="718"/>
      <c r="X104" s="719"/>
      <c r="Y104" s="132"/>
      <c r="Z104" s="132"/>
      <c r="AA104" s="132"/>
      <c r="AB104" s="132"/>
      <c r="AC104" s="132"/>
      <c r="AD104" s="132"/>
      <c r="AE104" s="132"/>
      <c r="AF104" s="132"/>
      <c r="AG104" s="132"/>
      <c r="AH104" s="132"/>
      <c r="AI104" s="132"/>
      <c r="AJ104" s="132"/>
      <c r="AK104" s="132"/>
      <c r="AL104" s="132"/>
      <c r="AM104" s="132"/>
      <c r="AN104" s="132"/>
      <c r="AO104" s="137"/>
      <c r="AP104" s="84"/>
    </row>
    <row r="105" spans="1:87" ht="6" customHeight="1">
      <c r="A105" s="8"/>
      <c r="B105" s="157"/>
      <c r="C105" s="516"/>
      <c r="D105" s="306"/>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64"/>
      <c r="AP105" s="84"/>
    </row>
    <row r="106" spans="1:87" ht="5.0999999999999996" customHeight="1">
      <c r="A106" s="8"/>
      <c r="B106" s="8"/>
      <c r="C106" s="8"/>
      <c r="D106" s="8"/>
      <c r="E106" s="8"/>
      <c r="F106" s="8"/>
      <c r="G106" s="8"/>
      <c r="H106" s="8"/>
      <c r="I106" s="8"/>
      <c r="J106" s="8"/>
      <c r="K106" s="8"/>
      <c r="L106" s="8"/>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row>
    <row r="107" spans="1:87" ht="15" customHeight="1">
      <c r="A107" s="8"/>
      <c r="B107" s="428" t="s">
        <v>411</v>
      </c>
      <c r="C107" s="133"/>
      <c r="D107" s="133"/>
      <c r="E107" s="234"/>
      <c r="F107" s="133"/>
      <c r="G107" s="133"/>
      <c r="H107" s="163"/>
      <c r="I107" s="8"/>
      <c r="J107" s="8"/>
      <c r="K107" s="8"/>
      <c r="L107" s="430"/>
      <c r="M107" s="430"/>
      <c r="N107" s="430"/>
      <c r="O107" s="430"/>
      <c r="P107" s="430"/>
      <c r="Q107" s="430"/>
      <c r="R107" s="430"/>
      <c r="S107" s="430"/>
      <c r="T107" s="430"/>
      <c r="U107" s="430"/>
      <c r="V107" s="430"/>
      <c r="W107" s="430"/>
      <c r="X107" s="430"/>
      <c r="Y107" s="430"/>
      <c r="Z107" s="430"/>
      <c r="AA107" s="430"/>
      <c r="AB107" s="430"/>
      <c r="AC107" s="430"/>
      <c r="AD107" s="430"/>
      <c r="AE107" s="430"/>
      <c r="AF107" s="430"/>
      <c r="AG107" s="430"/>
      <c r="AH107" s="430"/>
      <c r="AI107" s="430"/>
      <c r="AJ107" s="430"/>
      <c r="AK107" s="370" t="str">
        <f>IF(OR(W115="Yes",
         W116="Yes",
         W119="Yes",
         AND(W139="Yes",Y139&gt;0.2),
         W121="Yes",
         AND(W140="Yes",W140&gt;0.2),
         AND(W129="Yes",Y129&gt;0.2),
         AND(W130="Yes",Y130&gt;0.2),
         AND(W131="Yes",Y131&gt;0.1),
         AND(W132="Yes",Y132&gt;0.1),
         AND(W133="Yes",Y133&gt;0.1),
         AND(W134="Yes",Y134&gt;0.2),
         AND(W135="Yes",Y135&gt;0.2),
         AND(W136="Yes",Y136&gt;0.5),
         AND(W137="Yes",Y137&gt;0.2),
SUM(Y139,Y129:Z140)&gt;0.2),"Yes","")</f>
        <v/>
      </c>
      <c r="AL107" s="430"/>
      <c r="AM107" s="430"/>
      <c r="AN107" s="430"/>
      <c r="AO107" s="430"/>
      <c r="AP107" s="430"/>
    </row>
    <row r="108" spans="1:87" ht="20.100000000000001" customHeight="1">
      <c r="A108" s="8"/>
      <c r="B108" s="431"/>
      <c r="C108" s="132"/>
      <c r="D108" s="132"/>
      <c r="E108" s="433" t="s">
        <v>1426</v>
      </c>
      <c r="F108" s="132"/>
      <c r="G108" s="132"/>
      <c r="H108" s="132"/>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432"/>
      <c r="AL108" s="133"/>
      <c r="AM108" s="133"/>
      <c r="AN108" s="133"/>
      <c r="AO108" s="163"/>
      <c r="AP108" s="430"/>
    </row>
    <row r="109" spans="1:87" ht="15" customHeight="1">
      <c r="A109" s="8"/>
      <c r="B109" s="131"/>
      <c r="C109" s="427"/>
      <c r="D109" s="433"/>
      <c r="E109" s="433" t="s">
        <v>1427</v>
      </c>
      <c r="F109" s="135"/>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7"/>
      <c r="AP109" s="84"/>
      <c r="CB109" s="24"/>
      <c r="CC109" s="24"/>
      <c r="CD109" s="24"/>
      <c r="CE109" s="24"/>
      <c r="CF109" s="24"/>
      <c r="CG109" s="24"/>
      <c r="CH109" s="24"/>
      <c r="CI109" s="24"/>
    </row>
    <row r="110" spans="1:87" ht="13.15" customHeight="1">
      <c r="A110" s="8"/>
      <c r="B110" s="131"/>
      <c r="C110" s="135"/>
      <c r="D110" s="433"/>
      <c r="E110" s="433" t="s">
        <v>1428</v>
      </c>
      <c r="F110" s="135"/>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7"/>
      <c r="AP110" s="84"/>
      <c r="AQ110" s="393"/>
      <c r="AR110" s="393"/>
      <c r="AS110" s="393"/>
      <c r="AT110" s="393"/>
      <c r="AU110" s="393"/>
      <c r="AV110" s="393"/>
      <c r="AW110" s="393"/>
      <c r="AX110" s="393"/>
      <c r="AY110" s="393"/>
      <c r="AZ110" s="393"/>
      <c r="BA110" s="393"/>
      <c r="BB110" s="393"/>
      <c r="BC110" s="393"/>
      <c r="BD110" s="393"/>
      <c r="BE110" s="393"/>
      <c r="BF110" s="393"/>
      <c r="BG110" s="393"/>
      <c r="BH110" s="393"/>
      <c r="BI110" s="393"/>
      <c r="BJ110" s="393"/>
      <c r="BK110" s="393"/>
      <c r="BL110" s="393"/>
      <c r="BM110" s="393"/>
      <c r="BN110" s="393"/>
      <c r="BO110" s="393"/>
      <c r="BP110" s="393"/>
      <c r="BQ110" s="393"/>
      <c r="BR110" s="393"/>
      <c r="BS110" s="393"/>
      <c r="BT110" s="393"/>
      <c r="BU110" s="393"/>
      <c r="BV110" s="393"/>
      <c r="BW110" s="393"/>
      <c r="BX110" s="393"/>
      <c r="BY110" s="393"/>
      <c r="BZ110" s="393"/>
      <c r="CA110" s="393"/>
      <c r="CB110" s="8"/>
      <c r="CC110" s="8"/>
      <c r="CD110" s="24"/>
      <c r="CE110" s="24"/>
      <c r="CF110" s="24"/>
      <c r="CG110" s="24"/>
      <c r="CH110" s="24"/>
      <c r="CI110" s="24"/>
    </row>
    <row r="111" spans="1:87" ht="13.15" customHeight="1">
      <c r="A111" s="8"/>
      <c r="B111" s="431"/>
      <c r="C111" s="154"/>
      <c r="D111" s="433"/>
      <c r="E111" s="433" t="s">
        <v>1429</v>
      </c>
      <c r="F111" s="135"/>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9"/>
      <c r="AL111" s="132"/>
      <c r="AM111" s="132"/>
      <c r="AN111" s="132"/>
      <c r="AO111" s="137"/>
      <c r="AP111" s="84"/>
      <c r="AQ111" s="712" t="s">
        <v>1302</v>
      </c>
      <c r="AR111" s="713"/>
      <c r="AS111" s="713"/>
      <c r="AT111" s="713"/>
      <c r="AU111" s="713"/>
      <c r="AV111" s="714"/>
      <c r="AW111" s="393"/>
      <c r="AX111" s="393"/>
      <c r="AY111" s="393"/>
      <c r="AZ111" s="393"/>
      <c r="BA111" s="393"/>
      <c r="BB111" s="393"/>
      <c r="BC111" s="393"/>
      <c r="BD111" s="393"/>
      <c r="BE111" s="393"/>
      <c r="BF111" s="393"/>
      <c r="BG111" s="393"/>
      <c r="BH111" s="393"/>
      <c r="BI111" s="393"/>
      <c r="BJ111" s="393"/>
      <c r="BK111" s="393"/>
      <c r="BL111" s="393"/>
      <c r="BM111" s="393"/>
      <c r="BN111" s="393"/>
      <c r="BO111" s="393"/>
      <c r="BP111" s="393"/>
      <c r="BQ111" s="393"/>
      <c r="BR111" s="393"/>
      <c r="BS111" s="393"/>
      <c r="BT111" s="393"/>
      <c r="BU111" s="393"/>
      <c r="BV111" s="393"/>
      <c r="BW111" s="393"/>
      <c r="BX111" s="393"/>
      <c r="BY111" s="393"/>
      <c r="BZ111" s="393"/>
      <c r="CA111" s="393"/>
      <c r="CB111" s="8"/>
      <c r="CC111" s="8"/>
      <c r="CD111" s="24"/>
      <c r="CE111" s="24"/>
      <c r="CF111" s="24"/>
      <c r="CG111" s="24"/>
      <c r="CH111" s="24"/>
      <c r="CI111" s="24"/>
    </row>
    <row r="112" spans="1:87" ht="20.65" customHeight="1">
      <c r="A112" s="8"/>
      <c r="B112" s="131"/>
      <c r="C112" s="344" t="s">
        <v>1129</v>
      </c>
      <c r="D112" s="345"/>
      <c r="E112" s="236"/>
      <c r="F112" s="236"/>
      <c r="G112" s="236"/>
      <c r="H112" s="236"/>
      <c r="I112" s="236"/>
      <c r="J112" s="236"/>
      <c r="K112" s="132"/>
      <c r="L112" s="132"/>
      <c r="M112" s="132"/>
      <c r="N112" s="132"/>
      <c r="O112" s="132"/>
      <c r="P112" s="132"/>
      <c r="Q112" s="132"/>
      <c r="R112" s="132"/>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c r="AN112" s="132"/>
      <c r="AO112" s="137"/>
      <c r="AP112" s="84"/>
      <c r="AQ112" s="131"/>
      <c r="AR112" s="172" t="s">
        <v>1322</v>
      </c>
      <c r="AS112" s="399"/>
      <c r="AT112" s="399"/>
      <c r="AU112" s="399"/>
      <c r="AV112" s="399"/>
      <c r="AW112" s="400"/>
      <c r="AX112" s="400"/>
      <c r="AY112" s="400"/>
      <c r="AZ112" s="400"/>
      <c r="BA112" s="400"/>
      <c r="BB112" s="400"/>
      <c r="BC112" s="400"/>
      <c r="BD112" s="400"/>
      <c r="BE112" s="400"/>
      <c r="BF112" s="400"/>
      <c r="BG112" s="400"/>
      <c r="BH112" s="400"/>
      <c r="BI112" s="400"/>
      <c r="BJ112" s="400"/>
      <c r="BK112" s="400"/>
      <c r="BL112" s="400"/>
      <c r="BM112" s="400"/>
      <c r="BN112" s="400"/>
      <c r="BO112" s="400"/>
      <c r="BP112" s="400"/>
      <c r="BQ112" s="400"/>
      <c r="BR112" s="400"/>
      <c r="BS112" s="400"/>
      <c r="BT112" s="400"/>
      <c r="BU112" s="400"/>
      <c r="BV112" s="400"/>
      <c r="BW112" s="400"/>
      <c r="BX112" s="400"/>
      <c r="BY112" s="400"/>
      <c r="BZ112" s="400"/>
      <c r="CA112" s="400"/>
      <c r="CB112" s="163"/>
      <c r="CC112" s="8"/>
      <c r="CD112" s="24"/>
      <c r="CE112" s="24"/>
      <c r="CF112" s="24"/>
      <c r="CG112" s="24"/>
      <c r="CH112" s="24"/>
      <c r="CI112" s="24"/>
    </row>
    <row r="113" spans="1:87">
      <c r="A113" s="8"/>
      <c r="B113" s="131"/>
      <c r="C113" s="346" t="s">
        <v>1249</v>
      </c>
      <c r="D113" s="345"/>
      <c r="E113" s="132"/>
      <c r="F113" s="135"/>
      <c r="G113" s="135"/>
      <c r="H113" s="135"/>
      <c r="I113" s="135"/>
      <c r="J113" s="135"/>
      <c r="K113" s="132"/>
      <c r="L113" s="135"/>
      <c r="M113" s="135"/>
      <c r="N113" s="135"/>
      <c r="O113" s="135"/>
      <c r="P113" s="135"/>
      <c r="Q113" s="135"/>
      <c r="R113" s="135"/>
      <c r="S113" s="135"/>
      <c r="T113" s="135"/>
      <c r="U113" s="135"/>
      <c r="V113" s="135"/>
      <c r="W113" s="755" t="s">
        <v>617</v>
      </c>
      <c r="X113" s="756"/>
      <c r="Y113" s="755" t="s">
        <v>1019</v>
      </c>
      <c r="Z113" s="756"/>
      <c r="AA113" s="756"/>
      <c r="AB113" s="756"/>
      <c r="AC113" s="756"/>
      <c r="AD113" s="756"/>
      <c r="AE113" s="756"/>
      <c r="AF113" s="756"/>
      <c r="AG113" s="756"/>
      <c r="AH113" s="756"/>
      <c r="AI113" s="756"/>
      <c r="AJ113" s="756"/>
      <c r="AK113" s="756"/>
      <c r="AL113" s="756"/>
      <c r="AM113" s="756"/>
      <c r="AN113" s="757"/>
      <c r="AO113" s="137"/>
      <c r="AP113" s="84"/>
      <c r="AQ113" s="131"/>
      <c r="AR113" s="723" t="s">
        <v>1430</v>
      </c>
      <c r="AS113" s="724"/>
      <c r="AT113" s="724"/>
      <c r="AU113" s="724"/>
      <c r="AV113" s="724"/>
      <c r="AW113" s="724"/>
      <c r="AX113" s="724"/>
      <c r="AY113" s="724"/>
      <c r="AZ113" s="724"/>
      <c r="BA113" s="724"/>
      <c r="BB113" s="725"/>
      <c r="BC113" s="720" t="s">
        <v>1300</v>
      </c>
      <c r="BD113" s="721"/>
      <c r="BE113" s="721"/>
      <c r="BF113" s="721"/>
      <c r="BG113" s="721"/>
      <c r="BH113" s="721"/>
      <c r="BI113" s="721"/>
      <c r="BJ113" s="721"/>
      <c r="BK113" s="721"/>
      <c r="BL113" s="721"/>
      <c r="BM113" s="721"/>
      <c r="BN113" s="721"/>
      <c r="BO113" s="722"/>
      <c r="BP113" s="720" t="s">
        <v>1301</v>
      </c>
      <c r="BQ113" s="721"/>
      <c r="BR113" s="721"/>
      <c r="BS113" s="721"/>
      <c r="BT113" s="721"/>
      <c r="BU113" s="721"/>
      <c r="BV113" s="721"/>
      <c r="BW113" s="721"/>
      <c r="BX113" s="721"/>
      <c r="BY113" s="721"/>
      <c r="BZ113" s="721"/>
      <c r="CA113" s="722"/>
      <c r="CB113" s="137"/>
      <c r="CC113" s="8"/>
      <c r="CD113" s="24"/>
      <c r="CE113" s="24"/>
      <c r="CF113" s="24"/>
      <c r="CG113" s="24"/>
      <c r="CH113" s="24"/>
      <c r="CI113" s="24"/>
    </row>
    <row r="114" spans="1:87" ht="15" customHeight="1">
      <c r="A114" s="8"/>
      <c r="B114" s="131"/>
      <c r="C114" s="134" t="s">
        <v>1</v>
      </c>
      <c r="D114" s="154" t="s">
        <v>1020</v>
      </c>
      <c r="E114" s="132"/>
      <c r="F114" s="135"/>
      <c r="G114" s="135"/>
      <c r="H114" s="135"/>
      <c r="I114" s="135"/>
      <c r="J114" s="135"/>
      <c r="K114" s="132"/>
      <c r="L114" s="135"/>
      <c r="M114" s="135"/>
      <c r="N114" s="135"/>
      <c r="O114" s="135"/>
      <c r="P114" s="135"/>
      <c r="Q114" s="135"/>
      <c r="R114" s="135"/>
      <c r="S114" s="135"/>
      <c r="T114" s="135"/>
      <c r="U114" s="135"/>
      <c r="V114" s="135"/>
      <c r="W114" s="718"/>
      <c r="X114" s="719"/>
      <c r="Y114" s="741"/>
      <c r="Z114" s="742"/>
      <c r="AA114" s="742"/>
      <c r="AB114" s="742"/>
      <c r="AC114" s="742"/>
      <c r="AD114" s="742"/>
      <c r="AE114" s="742"/>
      <c r="AF114" s="742"/>
      <c r="AG114" s="742"/>
      <c r="AH114" s="742"/>
      <c r="AI114" s="742"/>
      <c r="AJ114" s="742"/>
      <c r="AK114" s="742"/>
      <c r="AL114" s="742"/>
      <c r="AM114" s="742"/>
      <c r="AN114" s="743"/>
      <c r="AO114" s="137"/>
      <c r="AP114" s="84"/>
      <c r="AQ114" s="131"/>
      <c r="AR114" s="401" t="s">
        <v>1293</v>
      </c>
      <c r="AS114" s="402"/>
      <c r="AT114" s="133"/>
      <c r="AU114" s="133"/>
      <c r="AV114" s="133"/>
      <c r="AW114" s="133"/>
      <c r="AX114" s="133"/>
      <c r="AY114" s="133"/>
      <c r="AZ114" s="133"/>
      <c r="BA114" s="133"/>
      <c r="BB114" s="163"/>
      <c r="BC114" s="726"/>
      <c r="BD114" s="727"/>
      <c r="BE114" s="727"/>
      <c r="BF114" s="727"/>
      <c r="BG114" s="727"/>
      <c r="BH114" s="727"/>
      <c r="BI114" s="727"/>
      <c r="BJ114" s="727"/>
      <c r="BK114" s="727"/>
      <c r="BL114" s="727"/>
      <c r="BM114" s="727"/>
      <c r="BN114" s="727"/>
      <c r="BO114" s="728"/>
      <c r="BP114" s="726"/>
      <c r="BQ114" s="727"/>
      <c r="BR114" s="727"/>
      <c r="BS114" s="727"/>
      <c r="BT114" s="727"/>
      <c r="BU114" s="727"/>
      <c r="BV114" s="727"/>
      <c r="BW114" s="727"/>
      <c r="BX114" s="727"/>
      <c r="BY114" s="727"/>
      <c r="BZ114" s="727"/>
      <c r="CA114" s="728"/>
      <c r="CB114" s="137"/>
      <c r="CC114" s="8"/>
      <c r="CD114" s="24"/>
      <c r="CE114" s="24"/>
      <c r="CF114" s="24"/>
      <c r="CG114" s="24"/>
      <c r="CH114" s="24"/>
      <c r="CI114" s="24"/>
    </row>
    <row r="115" spans="1:87" ht="15" customHeight="1">
      <c r="A115" s="8"/>
      <c r="B115" s="131"/>
      <c r="C115" s="134" t="s">
        <v>1</v>
      </c>
      <c r="D115" s="154" t="s">
        <v>1021</v>
      </c>
      <c r="E115" s="132"/>
      <c r="F115" s="135"/>
      <c r="G115" s="135"/>
      <c r="H115" s="135"/>
      <c r="I115" s="135"/>
      <c r="J115" s="135"/>
      <c r="K115" s="132"/>
      <c r="L115" s="135"/>
      <c r="M115" s="135"/>
      <c r="N115" s="135"/>
      <c r="O115" s="135"/>
      <c r="P115" s="135"/>
      <c r="Q115" s="135"/>
      <c r="R115" s="135"/>
      <c r="S115" s="135"/>
      <c r="T115" s="135"/>
      <c r="U115" s="135"/>
      <c r="V115" s="135"/>
      <c r="W115" s="718"/>
      <c r="X115" s="719"/>
      <c r="Y115" s="741"/>
      <c r="Z115" s="742"/>
      <c r="AA115" s="742"/>
      <c r="AB115" s="742"/>
      <c r="AC115" s="742"/>
      <c r="AD115" s="742"/>
      <c r="AE115" s="742"/>
      <c r="AF115" s="742"/>
      <c r="AG115" s="742"/>
      <c r="AH115" s="742"/>
      <c r="AI115" s="742"/>
      <c r="AJ115" s="742"/>
      <c r="AK115" s="742"/>
      <c r="AL115" s="742"/>
      <c r="AM115" s="742"/>
      <c r="AN115" s="743"/>
      <c r="AO115" s="137"/>
      <c r="AP115" s="84"/>
      <c r="AQ115" s="131"/>
      <c r="AR115" s="403" t="s">
        <v>1294</v>
      </c>
      <c r="AS115" s="404"/>
      <c r="AT115" s="366"/>
      <c r="AU115" s="366"/>
      <c r="AV115" s="366"/>
      <c r="AW115" s="366"/>
      <c r="AX115" s="366"/>
      <c r="AY115" s="366"/>
      <c r="AZ115" s="366"/>
      <c r="BA115" s="366"/>
      <c r="BB115" s="367"/>
      <c r="BC115" s="726"/>
      <c r="BD115" s="727"/>
      <c r="BE115" s="727"/>
      <c r="BF115" s="727"/>
      <c r="BG115" s="727"/>
      <c r="BH115" s="727"/>
      <c r="BI115" s="727"/>
      <c r="BJ115" s="727"/>
      <c r="BK115" s="727"/>
      <c r="BL115" s="727"/>
      <c r="BM115" s="727"/>
      <c r="BN115" s="727"/>
      <c r="BO115" s="728"/>
      <c r="BP115" s="726"/>
      <c r="BQ115" s="727"/>
      <c r="BR115" s="727"/>
      <c r="BS115" s="727"/>
      <c r="BT115" s="727"/>
      <c r="BU115" s="727"/>
      <c r="BV115" s="727"/>
      <c r="BW115" s="727"/>
      <c r="BX115" s="727"/>
      <c r="BY115" s="727"/>
      <c r="BZ115" s="727"/>
      <c r="CA115" s="728"/>
      <c r="CB115" s="137"/>
      <c r="CC115" s="8"/>
      <c r="CD115" s="24"/>
      <c r="CE115" s="24"/>
      <c r="CF115" s="24"/>
      <c r="CG115" s="24"/>
      <c r="CH115" s="24"/>
      <c r="CI115" s="24"/>
    </row>
    <row r="116" spans="1:87" ht="15" customHeight="1">
      <c r="A116" s="8"/>
      <c r="B116" s="131"/>
      <c r="C116" s="134" t="s">
        <v>1</v>
      </c>
      <c r="D116" s="154" t="s">
        <v>642</v>
      </c>
      <c r="E116" s="132"/>
      <c r="F116" s="135"/>
      <c r="G116" s="135"/>
      <c r="H116" s="135"/>
      <c r="I116" s="135"/>
      <c r="J116" s="135"/>
      <c r="K116" s="132"/>
      <c r="L116" s="135"/>
      <c r="M116" s="135"/>
      <c r="N116" s="135"/>
      <c r="O116" s="135"/>
      <c r="P116" s="135"/>
      <c r="Q116" s="135"/>
      <c r="R116" s="135"/>
      <c r="S116" s="135"/>
      <c r="T116" s="135"/>
      <c r="U116" s="135"/>
      <c r="V116" s="135"/>
      <c r="W116" s="718"/>
      <c r="X116" s="719"/>
      <c r="Y116" s="741"/>
      <c r="Z116" s="742"/>
      <c r="AA116" s="742"/>
      <c r="AB116" s="742"/>
      <c r="AC116" s="742"/>
      <c r="AD116" s="742"/>
      <c r="AE116" s="742"/>
      <c r="AF116" s="742"/>
      <c r="AG116" s="742"/>
      <c r="AH116" s="742"/>
      <c r="AI116" s="742"/>
      <c r="AJ116" s="742"/>
      <c r="AK116" s="742"/>
      <c r="AL116" s="742"/>
      <c r="AM116" s="742"/>
      <c r="AN116" s="743"/>
      <c r="AO116" s="137"/>
      <c r="AP116" s="84"/>
      <c r="AQ116" s="131"/>
      <c r="AR116" s="403" t="s">
        <v>1295</v>
      </c>
      <c r="AS116" s="404"/>
      <c r="AT116" s="366"/>
      <c r="AU116" s="366"/>
      <c r="AV116" s="366"/>
      <c r="AW116" s="366"/>
      <c r="AX116" s="366"/>
      <c r="AY116" s="366"/>
      <c r="AZ116" s="366"/>
      <c r="BA116" s="366"/>
      <c r="BB116" s="367"/>
      <c r="BC116" s="726"/>
      <c r="BD116" s="727"/>
      <c r="BE116" s="727"/>
      <c r="BF116" s="727"/>
      <c r="BG116" s="727"/>
      <c r="BH116" s="727"/>
      <c r="BI116" s="727"/>
      <c r="BJ116" s="727"/>
      <c r="BK116" s="727"/>
      <c r="BL116" s="727"/>
      <c r="BM116" s="727"/>
      <c r="BN116" s="727"/>
      <c r="BO116" s="728"/>
      <c r="BP116" s="726"/>
      <c r="BQ116" s="727"/>
      <c r="BR116" s="727"/>
      <c r="BS116" s="727"/>
      <c r="BT116" s="727"/>
      <c r="BU116" s="727"/>
      <c r="BV116" s="727"/>
      <c r="BW116" s="727"/>
      <c r="BX116" s="727"/>
      <c r="BY116" s="727"/>
      <c r="BZ116" s="727"/>
      <c r="CA116" s="728"/>
      <c r="CB116" s="137"/>
      <c r="CC116" s="8"/>
      <c r="CD116" s="24"/>
      <c r="CE116" s="24"/>
      <c r="CF116" s="24"/>
      <c r="CG116" s="24"/>
      <c r="CH116" s="24"/>
      <c r="CI116" s="24"/>
    </row>
    <row r="117" spans="1:87" ht="15" customHeight="1">
      <c r="A117" s="8"/>
      <c r="B117" s="131"/>
      <c r="C117" s="134" t="s">
        <v>1</v>
      </c>
      <c r="D117" s="154" t="s">
        <v>1432</v>
      </c>
      <c r="E117" s="132"/>
      <c r="F117" s="135"/>
      <c r="G117" s="135"/>
      <c r="H117" s="135"/>
      <c r="I117" s="135"/>
      <c r="J117" s="135"/>
      <c r="K117" s="132"/>
      <c r="L117" s="135"/>
      <c r="M117" s="135"/>
      <c r="N117" s="135"/>
      <c r="O117" s="135"/>
      <c r="P117" s="135"/>
      <c r="Q117" s="135"/>
      <c r="R117" s="135"/>
      <c r="S117" s="135"/>
      <c r="T117" s="135"/>
      <c r="U117" s="135"/>
      <c r="V117" s="135"/>
      <c r="W117" s="718"/>
      <c r="X117" s="719"/>
      <c r="Y117" s="741"/>
      <c r="Z117" s="742"/>
      <c r="AA117" s="742"/>
      <c r="AB117" s="742"/>
      <c r="AC117" s="742"/>
      <c r="AD117" s="742"/>
      <c r="AE117" s="742"/>
      <c r="AF117" s="742"/>
      <c r="AG117" s="742"/>
      <c r="AH117" s="742"/>
      <c r="AI117" s="742"/>
      <c r="AJ117" s="742"/>
      <c r="AK117" s="742"/>
      <c r="AL117" s="742"/>
      <c r="AM117" s="742"/>
      <c r="AN117" s="743"/>
      <c r="AO117" s="137"/>
      <c r="AP117" s="84"/>
      <c r="AQ117" s="131"/>
      <c r="AR117" s="403" t="s">
        <v>1296</v>
      </c>
      <c r="AS117" s="404"/>
      <c r="AT117" s="366"/>
      <c r="AU117" s="366"/>
      <c r="AV117" s="366"/>
      <c r="AW117" s="366"/>
      <c r="AX117" s="366"/>
      <c r="AY117" s="366"/>
      <c r="AZ117" s="366"/>
      <c r="BA117" s="366"/>
      <c r="BB117" s="367"/>
      <c r="BC117" s="726"/>
      <c r="BD117" s="727"/>
      <c r="BE117" s="727"/>
      <c r="BF117" s="727"/>
      <c r="BG117" s="727"/>
      <c r="BH117" s="727"/>
      <c r="BI117" s="727"/>
      <c r="BJ117" s="727"/>
      <c r="BK117" s="727"/>
      <c r="BL117" s="727"/>
      <c r="BM117" s="727"/>
      <c r="BN117" s="727"/>
      <c r="BO117" s="728"/>
      <c r="BP117" s="726"/>
      <c r="BQ117" s="727"/>
      <c r="BR117" s="727"/>
      <c r="BS117" s="727"/>
      <c r="BT117" s="727"/>
      <c r="BU117" s="727"/>
      <c r="BV117" s="727"/>
      <c r="BW117" s="727"/>
      <c r="BX117" s="727"/>
      <c r="BY117" s="727"/>
      <c r="BZ117" s="727"/>
      <c r="CA117" s="728"/>
      <c r="CB117" s="137"/>
      <c r="CC117" s="8"/>
      <c r="CD117" s="24"/>
      <c r="CE117" s="24"/>
      <c r="CF117" s="24"/>
      <c r="CG117" s="24"/>
      <c r="CH117" s="24"/>
      <c r="CI117" s="24"/>
    </row>
    <row r="118" spans="1:87" ht="15" customHeight="1">
      <c r="A118" s="8"/>
      <c r="B118" s="131"/>
      <c r="C118" s="134" t="s">
        <v>1</v>
      </c>
      <c r="D118" s="154" t="s">
        <v>643</v>
      </c>
      <c r="E118" s="132"/>
      <c r="F118" s="135"/>
      <c r="G118" s="135"/>
      <c r="H118" s="135"/>
      <c r="I118" s="135"/>
      <c r="J118" s="135"/>
      <c r="K118" s="132"/>
      <c r="L118" s="135"/>
      <c r="M118" s="135"/>
      <c r="N118" s="135"/>
      <c r="O118" s="135"/>
      <c r="P118" s="135"/>
      <c r="Q118" s="135"/>
      <c r="R118" s="135"/>
      <c r="S118" s="135"/>
      <c r="T118" s="135"/>
      <c r="U118" s="135"/>
      <c r="V118" s="135"/>
      <c r="W118" s="718"/>
      <c r="X118" s="719"/>
      <c r="Y118" s="741"/>
      <c r="Z118" s="742"/>
      <c r="AA118" s="742"/>
      <c r="AB118" s="742"/>
      <c r="AC118" s="742"/>
      <c r="AD118" s="742"/>
      <c r="AE118" s="742"/>
      <c r="AF118" s="742"/>
      <c r="AG118" s="742"/>
      <c r="AH118" s="742"/>
      <c r="AI118" s="742"/>
      <c r="AJ118" s="742"/>
      <c r="AK118" s="742"/>
      <c r="AL118" s="742"/>
      <c r="AM118" s="742"/>
      <c r="AN118" s="743"/>
      <c r="AO118" s="137"/>
      <c r="AP118" s="84"/>
      <c r="AQ118" s="131"/>
      <c r="AR118" s="403" t="s">
        <v>1297</v>
      </c>
      <c r="AS118" s="404"/>
      <c r="AT118" s="366"/>
      <c r="AU118" s="366"/>
      <c r="AV118" s="366"/>
      <c r="AW118" s="366"/>
      <c r="AX118" s="366"/>
      <c r="AY118" s="366"/>
      <c r="AZ118" s="366"/>
      <c r="BA118" s="366"/>
      <c r="BB118" s="367"/>
      <c r="BC118" s="726"/>
      <c r="BD118" s="727"/>
      <c r="BE118" s="727"/>
      <c r="BF118" s="727"/>
      <c r="BG118" s="727"/>
      <c r="BH118" s="727"/>
      <c r="BI118" s="727"/>
      <c r="BJ118" s="727"/>
      <c r="BK118" s="727"/>
      <c r="BL118" s="727"/>
      <c r="BM118" s="727"/>
      <c r="BN118" s="727"/>
      <c r="BO118" s="728"/>
      <c r="BP118" s="726"/>
      <c r="BQ118" s="727"/>
      <c r="BR118" s="727"/>
      <c r="BS118" s="727"/>
      <c r="BT118" s="727"/>
      <c r="BU118" s="727"/>
      <c r="BV118" s="727"/>
      <c r="BW118" s="727"/>
      <c r="BX118" s="727"/>
      <c r="BY118" s="727"/>
      <c r="BZ118" s="727"/>
      <c r="CA118" s="728"/>
      <c r="CB118" s="137"/>
      <c r="CC118" s="8"/>
      <c r="CD118" s="24"/>
      <c r="CE118" s="24"/>
      <c r="CF118" s="24"/>
      <c r="CG118" s="24"/>
      <c r="CH118" s="24"/>
      <c r="CI118" s="24"/>
    </row>
    <row r="119" spans="1:87" ht="15" customHeight="1">
      <c r="A119" s="8"/>
      <c r="B119" s="131"/>
      <c r="C119" s="134" t="s">
        <v>1</v>
      </c>
      <c r="D119" s="154" t="s">
        <v>644</v>
      </c>
      <c r="E119" s="132"/>
      <c r="F119" s="135"/>
      <c r="G119" s="135"/>
      <c r="H119" s="135"/>
      <c r="I119" s="135"/>
      <c r="J119" s="135"/>
      <c r="K119" s="132"/>
      <c r="L119" s="135"/>
      <c r="M119" s="135"/>
      <c r="N119" s="135"/>
      <c r="O119" s="135"/>
      <c r="P119" s="135"/>
      <c r="Q119" s="135"/>
      <c r="R119" s="135"/>
      <c r="S119" s="135"/>
      <c r="T119" s="135"/>
      <c r="U119" s="135"/>
      <c r="V119" s="135"/>
      <c r="W119" s="718"/>
      <c r="X119" s="719"/>
      <c r="Y119" s="741"/>
      <c r="Z119" s="742"/>
      <c r="AA119" s="742"/>
      <c r="AB119" s="742"/>
      <c r="AC119" s="742"/>
      <c r="AD119" s="742"/>
      <c r="AE119" s="742"/>
      <c r="AF119" s="742"/>
      <c r="AG119" s="742"/>
      <c r="AH119" s="742"/>
      <c r="AI119" s="742"/>
      <c r="AJ119" s="742"/>
      <c r="AK119" s="742"/>
      <c r="AL119" s="742"/>
      <c r="AM119" s="742"/>
      <c r="AN119" s="743"/>
      <c r="AO119" s="137"/>
      <c r="AP119" s="84"/>
      <c r="AQ119" s="131"/>
      <c r="AR119" s="403" t="s">
        <v>1298</v>
      </c>
      <c r="AS119" s="404"/>
      <c r="AT119" s="366"/>
      <c r="AU119" s="366"/>
      <c r="AV119" s="366"/>
      <c r="AW119" s="366"/>
      <c r="AX119" s="366"/>
      <c r="AY119" s="366"/>
      <c r="AZ119" s="366"/>
      <c r="BA119" s="366"/>
      <c r="BB119" s="367"/>
      <c r="BC119" s="726"/>
      <c r="BD119" s="727"/>
      <c r="BE119" s="727"/>
      <c r="BF119" s="727"/>
      <c r="BG119" s="727"/>
      <c r="BH119" s="727"/>
      <c r="BI119" s="727"/>
      <c r="BJ119" s="727"/>
      <c r="BK119" s="727"/>
      <c r="BL119" s="727"/>
      <c r="BM119" s="727"/>
      <c r="BN119" s="727"/>
      <c r="BO119" s="728"/>
      <c r="BP119" s="726"/>
      <c r="BQ119" s="727"/>
      <c r="BR119" s="727"/>
      <c r="BS119" s="727"/>
      <c r="BT119" s="727"/>
      <c r="BU119" s="727"/>
      <c r="BV119" s="727"/>
      <c r="BW119" s="727"/>
      <c r="BX119" s="727"/>
      <c r="BY119" s="727"/>
      <c r="BZ119" s="727"/>
      <c r="CA119" s="728"/>
      <c r="CB119" s="137"/>
      <c r="CC119" s="8"/>
      <c r="CD119" s="24"/>
      <c r="CE119" s="24"/>
      <c r="CF119" s="24"/>
      <c r="CG119" s="24"/>
      <c r="CH119" s="24"/>
      <c r="CI119" s="24"/>
    </row>
    <row r="120" spans="1:87" ht="15" customHeight="1">
      <c r="A120" s="8"/>
      <c r="B120" s="131"/>
      <c r="C120" s="134" t="s">
        <v>1</v>
      </c>
      <c r="D120" s="154" t="s">
        <v>645</v>
      </c>
      <c r="E120" s="132"/>
      <c r="F120" s="135"/>
      <c r="G120" s="135"/>
      <c r="H120" s="135"/>
      <c r="I120" s="135"/>
      <c r="J120" s="135"/>
      <c r="K120" s="132"/>
      <c r="L120" s="135"/>
      <c r="M120" s="135"/>
      <c r="N120" s="135"/>
      <c r="O120" s="135"/>
      <c r="P120" s="135"/>
      <c r="Q120" s="135"/>
      <c r="R120" s="135"/>
      <c r="S120" s="135"/>
      <c r="T120" s="135"/>
      <c r="U120" s="135"/>
      <c r="V120" s="135"/>
      <c r="W120" s="718"/>
      <c r="X120" s="719"/>
      <c r="Y120" s="741"/>
      <c r="Z120" s="742"/>
      <c r="AA120" s="742"/>
      <c r="AB120" s="742"/>
      <c r="AC120" s="742"/>
      <c r="AD120" s="742"/>
      <c r="AE120" s="742"/>
      <c r="AF120" s="742"/>
      <c r="AG120" s="742"/>
      <c r="AH120" s="742"/>
      <c r="AI120" s="742"/>
      <c r="AJ120" s="742"/>
      <c r="AK120" s="742"/>
      <c r="AL120" s="742"/>
      <c r="AM120" s="742"/>
      <c r="AN120" s="743"/>
      <c r="AO120" s="137"/>
      <c r="AP120" s="84"/>
      <c r="AQ120" s="131"/>
      <c r="AR120" s="405" t="s">
        <v>1299</v>
      </c>
      <c r="AS120" s="406"/>
      <c r="AT120" s="158"/>
      <c r="AU120" s="158"/>
      <c r="AV120" s="158"/>
      <c r="AW120" s="158"/>
      <c r="AX120" s="158"/>
      <c r="AY120" s="158"/>
      <c r="AZ120" s="158"/>
      <c r="BA120" s="158"/>
      <c r="BB120" s="164"/>
      <c r="BC120" s="726"/>
      <c r="BD120" s="727"/>
      <c r="BE120" s="727"/>
      <c r="BF120" s="727"/>
      <c r="BG120" s="727"/>
      <c r="BH120" s="727"/>
      <c r="BI120" s="727"/>
      <c r="BJ120" s="727"/>
      <c r="BK120" s="727"/>
      <c r="BL120" s="727"/>
      <c r="BM120" s="727"/>
      <c r="BN120" s="727"/>
      <c r="BO120" s="728"/>
      <c r="BP120" s="726"/>
      <c r="BQ120" s="727"/>
      <c r="BR120" s="727"/>
      <c r="BS120" s="727"/>
      <c r="BT120" s="727"/>
      <c r="BU120" s="727"/>
      <c r="BV120" s="727"/>
      <c r="BW120" s="727"/>
      <c r="BX120" s="727"/>
      <c r="BY120" s="727"/>
      <c r="BZ120" s="727"/>
      <c r="CA120" s="728"/>
      <c r="CB120" s="137"/>
      <c r="CC120" s="8"/>
      <c r="CD120" s="24"/>
      <c r="CE120" s="24"/>
      <c r="CF120" s="24"/>
      <c r="CG120" s="24"/>
      <c r="CH120" s="24"/>
      <c r="CI120" s="24"/>
    </row>
    <row r="121" spans="1:87" ht="15" customHeight="1">
      <c r="A121" s="8"/>
      <c r="B121" s="131"/>
      <c r="C121" s="134" t="s">
        <v>1</v>
      </c>
      <c r="D121" s="154" t="s">
        <v>646</v>
      </c>
      <c r="E121" s="132"/>
      <c r="F121" s="135"/>
      <c r="G121" s="135"/>
      <c r="H121" s="135"/>
      <c r="I121" s="135"/>
      <c r="J121" s="135"/>
      <c r="K121" s="132"/>
      <c r="L121" s="135"/>
      <c r="M121" s="135"/>
      <c r="N121" s="135"/>
      <c r="O121" s="135"/>
      <c r="P121" s="135"/>
      <c r="Q121" s="135"/>
      <c r="R121" s="135"/>
      <c r="S121" s="135"/>
      <c r="T121" s="135"/>
      <c r="U121" s="135"/>
      <c r="V121" s="135"/>
      <c r="W121" s="718"/>
      <c r="X121" s="719"/>
      <c r="Y121" s="741"/>
      <c r="Z121" s="742"/>
      <c r="AA121" s="742"/>
      <c r="AB121" s="742"/>
      <c r="AC121" s="742"/>
      <c r="AD121" s="742"/>
      <c r="AE121" s="742"/>
      <c r="AF121" s="742"/>
      <c r="AG121" s="742"/>
      <c r="AH121" s="742"/>
      <c r="AI121" s="742"/>
      <c r="AJ121" s="742"/>
      <c r="AK121" s="742"/>
      <c r="AL121" s="742"/>
      <c r="AM121" s="742"/>
      <c r="AN121" s="743"/>
      <c r="AO121" s="137"/>
      <c r="AP121" s="84"/>
      <c r="AQ121" s="131"/>
      <c r="AR121" s="135"/>
      <c r="AS121" s="135"/>
      <c r="AT121" s="135"/>
      <c r="AU121" s="135"/>
      <c r="AV121" s="135"/>
      <c r="AW121" s="135"/>
      <c r="AX121" s="135"/>
      <c r="AY121" s="135"/>
      <c r="AZ121" s="135"/>
      <c r="BA121" s="135"/>
      <c r="BB121" s="135"/>
      <c r="BC121" s="440"/>
      <c r="BD121" s="135"/>
      <c r="BE121" s="135"/>
      <c r="BF121" s="135"/>
      <c r="BG121" s="135"/>
      <c r="BH121" s="135"/>
      <c r="BI121" s="135"/>
      <c r="BJ121" s="135"/>
      <c r="BK121" s="135"/>
      <c r="BL121" s="135"/>
      <c r="BM121" s="135"/>
      <c r="BN121" s="135"/>
      <c r="BO121" s="135"/>
      <c r="BP121" s="440"/>
      <c r="BQ121" s="135"/>
      <c r="BR121" s="135"/>
      <c r="BS121" s="135"/>
      <c r="BT121" s="135"/>
      <c r="BU121" s="135"/>
      <c r="BV121" s="135"/>
      <c r="BW121" s="135"/>
      <c r="BX121" s="135"/>
      <c r="BY121" s="135"/>
      <c r="BZ121" s="135"/>
      <c r="CA121" s="135"/>
      <c r="CB121" s="137"/>
      <c r="CC121" s="8"/>
      <c r="CD121" s="24"/>
      <c r="CE121" s="24"/>
      <c r="CF121" s="24"/>
      <c r="CG121" s="24"/>
      <c r="CH121" s="24"/>
      <c r="CI121" s="24"/>
    </row>
    <row r="122" spans="1:87" ht="15" customHeight="1">
      <c r="A122" s="8"/>
      <c r="B122" s="131"/>
      <c r="C122" s="134" t="s">
        <v>1</v>
      </c>
      <c r="D122" s="154" t="s">
        <v>1022</v>
      </c>
      <c r="E122" s="132"/>
      <c r="F122" s="135"/>
      <c r="G122" s="135"/>
      <c r="H122" s="135"/>
      <c r="I122" s="135"/>
      <c r="J122" s="135"/>
      <c r="K122" s="132"/>
      <c r="L122" s="135"/>
      <c r="M122" s="135"/>
      <c r="N122" s="135"/>
      <c r="O122" s="135"/>
      <c r="P122" s="135"/>
      <c r="Q122" s="135"/>
      <c r="R122" s="135"/>
      <c r="S122" s="135"/>
      <c r="T122" s="135"/>
      <c r="U122" s="135"/>
      <c r="V122" s="135"/>
      <c r="W122" s="718"/>
      <c r="X122" s="719"/>
      <c r="Y122" s="741"/>
      <c r="Z122" s="742"/>
      <c r="AA122" s="742"/>
      <c r="AB122" s="742"/>
      <c r="AC122" s="742"/>
      <c r="AD122" s="742"/>
      <c r="AE122" s="742"/>
      <c r="AF122" s="742"/>
      <c r="AG122" s="742"/>
      <c r="AH122" s="742"/>
      <c r="AI122" s="742"/>
      <c r="AJ122" s="742"/>
      <c r="AK122" s="742"/>
      <c r="AL122" s="742"/>
      <c r="AM122" s="742"/>
      <c r="AN122" s="743"/>
      <c r="AO122" s="137"/>
      <c r="AP122" s="84"/>
      <c r="AQ122" s="131"/>
      <c r="AR122" s="407" t="s">
        <v>1431</v>
      </c>
      <c r="AS122" s="135"/>
      <c r="AT122" s="135"/>
      <c r="AU122" s="135"/>
      <c r="AV122" s="135"/>
      <c r="AW122" s="135"/>
      <c r="AX122" s="135"/>
      <c r="AY122" s="135"/>
      <c r="AZ122" s="135"/>
      <c r="BA122" s="135"/>
      <c r="BB122" s="135"/>
      <c r="BC122" s="135"/>
      <c r="BD122" s="135"/>
      <c r="BE122" s="135"/>
      <c r="BF122" s="135"/>
      <c r="BG122" s="135"/>
      <c r="BH122" s="135"/>
      <c r="BI122" s="135"/>
      <c r="BJ122" s="135"/>
      <c r="BK122" s="135"/>
      <c r="BL122" s="135"/>
      <c r="BM122" s="135"/>
      <c r="BN122" s="135"/>
      <c r="BO122" s="135"/>
      <c r="BP122" s="135"/>
      <c r="BQ122" s="135"/>
      <c r="BR122" s="135"/>
      <c r="BS122" s="135"/>
      <c r="BT122" s="135"/>
      <c r="BU122" s="135"/>
      <c r="BV122" s="135"/>
      <c r="BW122" s="135"/>
      <c r="BX122" s="135"/>
      <c r="BY122" s="135"/>
      <c r="BZ122" s="135"/>
      <c r="CA122" s="135"/>
      <c r="CB122" s="137"/>
      <c r="CC122" s="8"/>
      <c r="CD122" s="24"/>
      <c r="CE122" s="24"/>
      <c r="CF122" s="24"/>
      <c r="CG122" s="24"/>
      <c r="CH122" s="24"/>
      <c r="CI122" s="24"/>
    </row>
    <row r="123" spans="1:87" ht="15" customHeight="1">
      <c r="A123" s="8"/>
      <c r="B123" s="131"/>
      <c r="C123" s="134" t="s">
        <v>1</v>
      </c>
      <c r="D123" s="154" t="s">
        <v>1250</v>
      </c>
      <c r="E123" s="132"/>
      <c r="F123" s="135"/>
      <c r="G123" s="135"/>
      <c r="H123" s="135"/>
      <c r="I123" s="135"/>
      <c r="J123" s="135"/>
      <c r="K123" s="132"/>
      <c r="L123" s="135"/>
      <c r="M123" s="135"/>
      <c r="N123" s="135"/>
      <c r="O123" s="135"/>
      <c r="P123" s="135"/>
      <c r="Q123" s="135"/>
      <c r="R123" s="135"/>
      <c r="S123" s="135"/>
      <c r="T123" s="135"/>
      <c r="U123" s="135"/>
      <c r="V123" s="135"/>
      <c r="W123" s="718"/>
      <c r="X123" s="719"/>
      <c r="Y123" s="741"/>
      <c r="Z123" s="742"/>
      <c r="AA123" s="742"/>
      <c r="AB123" s="742"/>
      <c r="AC123" s="742"/>
      <c r="AD123" s="742"/>
      <c r="AE123" s="742"/>
      <c r="AF123" s="742"/>
      <c r="AG123" s="742"/>
      <c r="AH123" s="742"/>
      <c r="AI123" s="742"/>
      <c r="AJ123" s="742"/>
      <c r="AK123" s="742"/>
      <c r="AL123" s="742"/>
      <c r="AM123" s="742"/>
      <c r="AN123" s="743"/>
      <c r="AO123" s="137"/>
      <c r="AP123" s="84"/>
      <c r="AQ123" s="131"/>
      <c r="AR123" s="732"/>
      <c r="AS123" s="733"/>
      <c r="AT123" s="733"/>
      <c r="AU123" s="733"/>
      <c r="AV123" s="733"/>
      <c r="AW123" s="733"/>
      <c r="AX123" s="733"/>
      <c r="AY123" s="733"/>
      <c r="AZ123" s="733"/>
      <c r="BA123" s="733"/>
      <c r="BB123" s="733"/>
      <c r="BC123" s="733"/>
      <c r="BD123" s="733"/>
      <c r="BE123" s="733"/>
      <c r="BF123" s="733"/>
      <c r="BG123" s="733"/>
      <c r="BH123" s="733"/>
      <c r="BI123" s="733"/>
      <c r="BJ123" s="733"/>
      <c r="BK123" s="733"/>
      <c r="BL123" s="733"/>
      <c r="BM123" s="733"/>
      <c r="BN123" s="733"/>
      <c r="BO123" s="733"/>
      <c r="BP123" s="733"/>
      <c r="BQ123" s="733"/>
      <c r="BR123" s="733"/>
      <c r="BS123" s="733"/>
      <c r="BT123" s="733"/>
      <c r="BU123" s="733"/>
      <c r="BV123" s="733"/>
      <c r="BW123" s="733"/>
      <c r="BX123" s="733"/>
      <c r="BY123" s="733"/>
      <c r="BZ123" s="733"/>
      <c r="CA123" s="734"/>
      <c r="CB123" s="308"/>
      <c r="CC123" s="33"/>
      <c r="CD123" s="398"/>
      <c r="CE123" s="398"/>
      <c r="CF123" s="398"/>
      <c r="CG123" s="24"/>
      <c r="CH123" s="24"/>
      <c r="CI123" s="24"/>
    </row>
    <row r="124" spans="1:87" ht="15" customHeight="1">
      <c r="A124" s="8"/>
      <c r="B124" s="131"/>
      <c r="C124" s="134" t="s">
        <v>1</v>
      </c>
      <c r="D124" s="154" t="s">
        <v>1251</v>
      </c>
      <c r="E124" s="132"/>
      <c r="F124" s="135"/>
      <c r="G124" s="135"/>
      <c r="H124" s="135"/>
      <c r="I124" s="135"/>
      <c r="J124" s="135"/>
      <c r="K124" s="132"/>
      <c r="L124" s="135"/>
      <c r="M124" s="135"/>
      <c r="N124" s="135"/>
      <c r="O124" s="135"/>
      <c r="P124" s="135"/>
      <c r="Q124" s="135"/>
      <c r="R124" s="135"/>
      <c r="S124" s="135"/>
      <c r="T124" s="135"/>
      <c r="U124" s="135"/>
      <c r="V124" s="135"/>
      <c r="W124" s="718"/>
      <c r="X124" s="719"/>
      <c r="Y124" s="741"/>
      <c r="Z124" s="742"/>
      <c r="AA124" s="742"/>
      <c r="AB124" s="742"/>
      <c r="AC124" s="742"/>
      <c r="AD124" s="742"/>
      <c r="AE124" s="742"/>
      <c r="AF124" s="742"/>
      <c r="AG124" s="742"/>
      <c r="AH124" s="742"/>
      <c r="AI124" s="742"/>
      <c r="AJ124" s="742"/>
      <c r="AK124" s="742"/>
      <c r="AL124" s="742"/>
      <c r="AM124" s="742"/>
      <c r="AN124" s="743"/>
      <c r="AO124" s="137"/>
      <c r="AP124" s="129"/>
      <c r="AQ124" s="131"/>
      <c r="AR124" s="735"/>
      <c r="AS124" s="736"/>
      <c r="AT124" s="736"/>
      <c r="AU124" s="736"/>
      <c r="AV124" s="736"/>
      <c r="AW124" s="736"/>
      <c r="AX124" s="736"/>
      <c r="AY124" s="736"/>
      <c r="AZ124" s="736"/>
      <c r="BA124" s="736"/>
      <c r="BB124" s="736"/>
      <c r="BC124" s="736"/>
      <c r="BD124" s="736"/>
      <c r="BE124" s="736"/>
      <c r="BF124" s="736"/>
      <c r="BG124" s="736"/>
      <c r="BH124" s="736"/>
      <c r="BI124" s="736"/>
      <c r="BJ124" s="736"/>
      <c r="BK124" s="736"/>
      <c r="BL124" s="736"/>
      <c r="BM124" s="736"/>
      <c r="BN124" s="736"/>
      <c r="BO124" s="736"/>
      <c r="BP124" s="736"/>
      <c r="BQ124" s="736"/>
      <c r="BR124" s="736"/>
      <c r="BS124" s="736"/>
      <c r="BT124" s="736"/>
      <c r="BU124" s="736"/>
      <c r="BV124" s="736"/>
      <c r="BW124" s="736"/>
      <c r="BX124" s="736"/>
      <c r="BY124" s="736"/>
      <c r="BZ124" s="736"/>
      <c r="CA124" s="737"/>
      <c r="CB124" s="308"/>
      <c r="CC124" s="33"/>
      <c r="CD124" s="398"/>
      <c r="CE124" s="398"/>
      <c r="CF124" s="398"/>
      <c r="CG124" s="24"/>
      <c r="CH124" s="24"/>
      <c r="CI124" s="24"/>
    </row>
    <row r="125" spans="1:87" ht="15" customHeight="1">
      <c r="A125" s="8"/>
      <c r="B125" s="131"/>
      <c r="C125" s="134" t="s">
        <v>1</v>
      </c>
      <c r="D125" s="154" t="s">
        <v>1338</v>
      </c>
      <c r="E125" s="132"/>
      <c r="F125" s="323"/>
      <c r="G125" s="323"/>
      <c r="H125" s="135"/>
      <c r="I125" s="135"/>
      <c r="J125" s="135"/>
      <c r="K125" s="132"/>
      <c r="L125" s="135"/>
      <c r="M125" s="135"/>
      <c r="N125" s="135"/>
      <c r="O125" s="135"/>
      <c r="P125" s="135"/>
      <c r="Q125" s="135"/>
      <c r="R125" s="135"/>
      <c r="S125" s="135"/>
      <c r="T125" s="135"/>
      <c r="U125" s="135"/>
      <c r="V125" s="135"/>
      <c r="W125" s="718"/>
      <c r="X125" s="719"/>
      <c r="Y125" s="741"/>
      <c r="Z125" s="742"/>
      <c r="AA125" s="742"/>
      <c r="AB125" s="742"/>
      <c r="AC125" s="742"/>
      <c r="AD125" s="742"/>
      <c r="AE125" s="742"/>
      <c r="AF125" s="742"/>
      <c r="AG125" s="742"/>
      <c r="AH125" s="742"/>
      <c r="AI125" s="742"/>
      <c r="AJ125" s="742"/>
      <c r="AK125" s="742"/>
      <c r="AL125" s="742"/>
      <c r="AM125" s="742"/>
      <c r="AN125" s="743"/>
      <c r="AO125" s="137"/>
      <c r="AP125" s="129"/>
      <c r="AQ125" s="131"/>
      <c r="AR125" s="735"/>
      <c r="AS125" s="736"/>
      <c r="AT125" s="736"/>
      <c r="AU125" s="736"/>
      <c r="AV125" s="736"/>
      <c r="AW125" s="736"/>
      <c r="AX125" s="736"/>
      <c r="AY125" s="736"/>
      <c r="AZ125" s="736"/>
      <c r="BA125" s="736"/>
      <c r="BB125" s="736"/>
      <c r="BC125" s="736"/>
      <c r="BD125" s="736"/>
      <c r="BE125" s="736"/>
      <c r="BF125" s="736"/>
      <c r="BG125" s="736"/>
      <c r="BH125" s="736"/>
      <c r="BI125" s="736"/>
      <c r="BJ125" s="736"/>
      <c r="BK125" s="736"/>
      <c r="BL125" s="736"/>
      <c r="BM125" s="736"/>
      <c r="BN125" s="736"/>
      <c r="BO125" s="736"/>
      <c r="BP125" s="736"/>
      <c r="BQ125" s="736"/>
      <c r="BR125" s="736"/>
      <c r="BS125" s="736"/>
      <c r="BT125" s="736"/>
      <c r="BU125" s="736"/>
      <c r="BV125" s="736"/>
      <c r="BW125" s="736"/>
      <c r="BX125" s="736"/>
      <c r="BY125" s="736"/>
      <c r="BZ125" s="736"/>
      <c r="CA125" s="737"/>
      <c r="CB125" s="308"/>
      <c r="CC125" s="33"/>
      <c r="CD125" s="398"/>
      <c r="CE125" s="398"/>
      <c r="CF125" s="398"/>
      <c r="CG125" s="24"/>
      <c r="CH125" s="24"/>
      <c r="CI125" s="24"/>
    </row>
    <row r="126" spans="1:87" ht="15" customHeight="1">
      <c r="A126" s="8"/>
      <c r="B126" s="131"/>
      <c r="C126" s="134" t="s">
        <v>1</v>
      </c>
      <c r="D126" s="154" t="s">
        <v>1025</v>
      </c>
      <c r="E126" s="132"/>
      <c r="F126" s="135"/>
      <c r="G126" s="135"/>
      <c r="H126" s="135"/>
      <c r="I126" s="135"/>
      <c r="J126" s="135"/>
      <c r="K126" s="132"/>
      <c r="L126" s="135"/>
      <c r="M126" s="135"/>
      <c r="N126" s="135"/>
      <c r="O126" s="135"/>
      <c r="P126" s="135"/>
      <c r="Q126" s="135"/>
      <c r="R126" s="135"/>
      <c r="S126" s="135"/>
      <c r="T126" s="135"/>
      <c r="U126" s="135"/>
      <c r="V126" s="135"/>
      <c r="W126" s="718"/>
      <c r="X126" s="719"/>
      <c r="Y126" s="821" t="str">
        <f>IF(W126="Yes","/!\","")</f>
        <v/>
      </c>
      <c r="Z126" s="822"/>
      <c r="AA126" s="820" t="str">
        <f>IF(W126="Yes","Please complete the SFTR section below","")</f>
        <v/>
      </c>
      <c r="AB126" s="820"/>
      <c r="AC126" s="820"/>
      <c r="AD126" s="820"/>
      <c r="AE126" s="820"/>
      <c r="AF126" s="820"/>
      <c r="AG126" s="820"/>
      <c r="AH126" s="820"/>
      <c r="AI126" s="820"/>
      <c r="AJ126" s="820"/>
      <c r="AK126" s="820"/>
      <c r="AL126" s="820"/>
      <c r="AM126" s="820"/>
      <c r="AN126" s="820"/>
      <c r="AO126" s="137"/>
      <c r="AP126" s="129"/>
      <c r="AQ126" s="131"/>
      <c r="AR126" s="735"/>
      <c r="AS126" s="736"/>
      <c r="AT126" s="736"/>
      <c r="AU126" s="736"/>
      <c r="AV126" s="736"/>
      <c r="AW126" s="736"/>
      <c r="AX126" s="736"/>
      <c r="AY126" s="736"/>
      <c r="AZ126" s="736"/>
      <c r="BA126" s="736"/>
      <c r="BB126" s="736"/>
      <c r="BC126" s="736"/>
      <c r="BD126" s="736"/>
      <c r="BE126" s="736"/>
      <c r="BF126" s="736"/>
      <c r="BG126" s="736"/>
      <c r="BH126" s="736"/>
      <c r="BI126" s="736"/>
      <c r="BJ126" s="736"/>
      <c r="BK126" s="736"/>
      <c r="BL126" s="736"/>
      <c r="BM126" s="736"/>
      <c r="BN126" s="736"/>
      <c r="BO126" s="736"/>
      <c r="BP126" s="736"/>
      <c r="BQ126" s="736"/>
      <c r="BR126" s="736"/>
      <c r="BS126" s="736"/>
      <c r="BT126" s="736"/>
      <c r="BU126" s="736"/>
      <c r="BV126" s="736"/>
      <c r="BW126" s="736"/>
      <c r="BX126" s="736"/>
      <c r="BY126" s="736"/>
      <c r="BZ126" s="736"/>
      <c r="CA126" s="737"/>
      <c r="CB126" s="308"/>
      <c r="CC126" s="33"/>
      <c r="CD126" s="398"/>
      <c r="CE126" s="398"/>
      <c r="CF126" s="398"/>
      <c r="CG126" s="24"/>
      <c r="CH126" s="24"/>
      <c r="CI126" s="24"/>
    </row>
    <row r="127" spans="1:87" ht="15" customHeight="1">
      <c r="A127" s="8"/>
      <c r="B127" s="134"/>
      <c r="C127" s="154"/>
      <c r="D127" s="132"/>
      <c r="E127" s="132"/>
      <c r="F127" s="135"/>
      <c r="G127" s="135"/>
      <c r="H127" s="135"/>
      <c r="I127" s="135"/>
      <c r="J127" s="135"/>
      <c r="K127" s="132"/>
      <c r="L127" s="135"/>
      <c r="M127" s="135"/>
      <c r="N127" s="135"/>
      <c r="O127" s="135"/>
      <c r="P127" s="135"/>
      <c r="Q127" s="135"/>
      <c r="R127" s="135"/>
      <c r="S127" s="135"/>
      <c r="T127" s="135"/>
      <c r="U127" s="135"/>
      <c r="V127" s="135"/>
      <c r="W127" s="132"/>
      <c r="X127" s="132"/>
      <c r="Y127" s="132"/>
      <c r="Z127" s="132"/>
      <c r="AA127" s="135"/>
      <c r="AB127" s="135"/>
      <c r="AC127" s="135"/>
      <c r="AD127" s="132"/>
      <c r="AE127" s="135"/>
      <c r="AF127" s="135"/>
      <c r="AG127" s="135"/>
      <c r="AH127" s="135"/>
      <c r="AI127" s="135"/>
      <c r="AJ127" s="135"/>
      <c r="AK127" s="135"/>
      <c r="AL127" s="135"/>
      <c r="AM127" s="135"/>
      <c r="AN127" s="135"/>
      <c r="AO127" s="137"/>
      <c r="AP127" s="84"/>
      <c r="AQ127" s="131"/>
      <c r="AR127" s="735"/>
      <c r="AS127" s="736"/>
      <c r="AT127" s="736"/>
      <c r="AU127" s="736"/>
      <c r="AV127" s="736"/>
      <c r="AW127" s="736"/>
      <c r="AX127" s="736"/>
      <c r="AY127" s="736"/>
      <c r="AZ127" s="736"/>
      <c r="BA127" s="736"/>
      <c r="BB127" s="736"/>
      <c r="BC127" s="736"/>
      <c r="BD127" s="736"/>
      <c r="BE127" s="736"/>
      <c r="BF127" s="736"/>
      <c r="BG127" s="736"/>
      <c r="BH127" s="736"/>
      <c r="BI127" s="736"/>
      <c r="BJ127" s="736"/>
      <c r="BK127" s="736"/>
      <c r="BL127" s="736"/>
      <c r="BM127" s="736"/>
      <c r="BN127" s="736"/>
      <c r="BO127" s="736"/>
      <c r="BP127" s="736"/>
      <c r="BQ127" s="736"/>
      <c r="BR127" s="736"/>
      <c r="BS127" s="736"/>
      <c r="BT127" s="736"/>
      <c r="BU127" s="736"/>
      <c r="BV127" s="736"/>
      <c r="BW127" s="736"/>
      <c r="BX127" s="736"/>
      <c r="BY127" s="736"/>
      <c r="BZ127" s="736"/>
      <c r="CA127" s="737"/>
      <c r="CB127" s="308"/>
      <c r="CC127" s="33"/>
      <c r="CD127" s="398"/>
      <c r="CE127" s="398"/>
      <c r="CF127" s="398"/>
      <c r="CG127" s="24"/>
      <c r="CH127" s="24"/>
      <c r="CI127" s="24"/>
    </row>
    <row r="128" spans="1:87" ht="15" customHeight="1">
      <c r="A128" s="8"/>
      <c r="B128" s="237"/>
      <c r="C128" s="344" t="s">
        <v>412</v>
      </c>
      <c r="D128" s="132"/>
      <c r="E128" s="132"/>
      <c r="F128" s="135"/>
      <c r="G128" s="135"/>
      <c r="H128" s="135"/>
      <c r="I128" s="135"/>
      <c r="J128" s="135"/>
      <c r="K128" s="132"/>
      <c r="L128" s="135"/>
      <c r="M128" s="135"/>
      <c r="N128" s="135"/>
      <c r="O128" s="135"/>
      <c r="P128" s="135"/>
      <c r="Q128" s="135"/>
      <c r="R128" s="135"/>
      <c r="S128" s="135"/>
      <c r="T128" s="135"/>
      <c r="U128" s="135"/>
      <c r="V128" s="135"/>
      <c r="W128" s="755" t="s">
        <v>617</v>
      </c>
      <c r="X128" s="757"/>
      <c r="Y128" s="755" t="s">
        <v>1343</v>
      </c>
      <c r="Z128" s="757"/>
      <c r="AA128" s="755" t="s">
        <v>1019</v>
      </c>
      <c r="AB128" s="756"/>
      <c r="AC128" s="756"/>
      <c r="AD128" s="756"/>
      <c r="AE128" s="756"/>
      <c r="AF128" s="756"/>
      <c r="AG128" s="756"/>
      <c r="AH128" s="756"/>
      <c r="AI128" s="756"/>
      <c r="AJ128" s="756"/>
      <c r="AK128" s="756"/>
      <c r="AL128" s="756"/>
      <c r="AM128" s="756"/>
      <c r="AN128" s="757"/>
      <c r="AO128" s="137"/>
      <c r="AP128" s="84"/>
      <c r="AQ128" s="131"/>
      <c r="AR128" s="735"/>
      <c r="AS128" s="736"/>
      <c r="AT128" s="736"/>
      <c r="AU128" s="736"/>
      <c r="AV128" s="736"/>
      <c r="AW128" s="736"/>
      <c r="AX128" s="736"/>
      <c r="AY128" s="736"/>
      <c r="AZ128" s="736"/>
      <c r="BA128" s="736"/>
      <c r="BB128" s="736"/>
      <c r="BC128" s="736"/>
      <c r="BD128" s="736"/>
      <c r="BE128" s="736"/>
      <c r="BF128" s="736"/>
      <c r="BG128" s="736"/>
      <c r="BH128" s="736"/>
      <c r="BI128" s="736"/>
      <c r="BJ128" s="736"/>
      <c r="BK128" s="736"/>
      <c r="BL128" s="736"/>
      <c r="BM128" s="736"/>
      <c r="BN128" s="736"/>
      <c r="BO128" s="736"/>
      <c r="BP128" s="736"/>
      <c r="BQ128" s="736"/>
      <c r="BR128" s="736"/>
      <c r="BS128" s="736"/>
      <c r="BT128" s="736"/>
      <c r="BU128" s="736"/>
      <c r="BV128" s="736"/>
      <c r="BW128" s="736"/>
      <c r="BX128" s="736"/>
      <c r="BY128" s="736"/>
      <c r="BZ128" s="736"/>
      <c r="CA128" s="737"/>
      <c r="CB128" s="308"/>
      <c r="CC128" s="33"/>
      <c r="CD128" s="398"/>
      <c r="CE128" s="398"/>
      <c r="CF128" s="398"/>
      <c r="CG128" s="24"/>
      <c r="CH128" s="24"/>
      <c r="CI128" s="24"/>
    </row>
    <row r="129" spans="1:87" ht="15" customHeight="1">
      <c r="A129" s="8"/>
      <c r="B129" s="131"/>
      <c r="C129" s="134" t="s">
        <v>1</v>
      </c>
      <c r="D129" s="154" t="s">
        <v>1433</v>
      </c>
      <c r="E129" s="132"/>
      <c r="F129" s="135"/>
      <c r="G129" s="135"/>
      <c r="H129" s="135"/>
      <c r="I129" s="135"/>
      <c r="J129" s="135"/>
      <c r="K129" s="132"/>
      <c r="L129" s="135"/>
      <c r="M129" s="135"/>
      <c r="N129" s="135"/>
      <c r="O129" s="135"/>
      <c r="P129" s="135"/>
      <c r="Q129" s="135"/>
      <c r="R129" s="135"/>
      <c r="S129" s="135"/>
      <c r="T129" s="135"/>
      <c r="U129" s="135"/>
      <c r="V129" s="135"/>
      <c r="W129" s="718"/>
      <c r="X129" s="719"/>
      <c r="Y129" s="763"/>
      <c r="Z129" s="764"/>
      <c r="AA129" s="741"/>
      <c r="AB129" s="742"/>
      <c r="AC129" s="742"/>
      <c r="AD129" s="742"/>
      <c r="AE129" s="742"/>
      <c r="AF129" s="742"/>
      <c r="AG129" s="742"/>
      <c r="AH129" s="742"/>
      <c r="AI129" s="742"/>
      <c r="AJ129" s="742"/>
      <c r="AK129" s="742"/>
      <c r="AL129" s="742"/>
      <c r="AM129" s="742"/>
      <c r="AN129" s="743"/>
      <c r="AO129" s="137"/>
      <c r="AP129" s="84"/>
      <c r="AQ129" s="131"/>
      <c r="AR129" s="735"/>
      <c r="AS129" s="736"/>
      <c r="AT129" s="736"/>
      <c r="AU129" s="736"/>
      <c r="AV129" s="736"/>
      <c r="AW129" s="736"/>
      <c r="AX129" s="736"/>
      <c r="AY129" s="736"/>
      <c r="AZ129" s="736"/>
      <c r="BA129" s="736"/>
      <c r="BB129" s="736"/>
      <c r="BC129" s="736"/>
      <c r="BD129" s="736"/>
      <c r="BE129" s="736"/>
      <c r="BF129" s="736"/>
      <c r="BG129" s="736"/>
      <c r="BH129" s="736"/>
      <c r="BI129" s="736"/>
      <c r="BJ129" s="736"/>
      <c r="BK129" s="736"/>
      <c r="BL129" s="736"/>
      <c r="BM129" s="736"/>
      <c r="BN129" s="736"/>
      <c r="BO129" s="736"/>
      <c r="BP129" s="736"/>
      <c r="BQ129" s="736"/>
      <c r="BR129" s="736"/>
      <c r="BS129" s="736"/>
      <c r="BT129" s="736"/>
      <c r="BU129" s="736"/>
      <c r="BV129" s="736"/>
      <c r="BW129" s="736"/>
      <c r="BX129" s="736"/>
      <c r="BY129" s="736"/>
      <c r="BZ129" s="736"/>
      <c r="CA129" s="737"/>
      <c r="CB129" s="308"/>
      <c r="CC129" s="33"/>
      <c r="CD129" s="398"/>
      <c r="CE129" s="398"/>
      <c r="CF129" s="398"/>
      <c r="CG129" s="24"/>
      <c r="CH129" s="24"/>
      <c r="CI129" s="24"/>
    </row>
    <row r="130" spans="1:87" ht="15" customHeight="1">
      <c r="A130" s="8"/>
      <c r="B130" s="131"/>
      <c r="C130" s="134" t="s">
        <v>1</v>
      </c>
      <c r="D130" s="154" t="s">
        <v>935</v>
      </c>
      <c r="E130" s="132"/>
      <c r="F130" s="135"/>
      <c r="G130" s="135"/>
      <c r="H130" s="135"/>
      <c r="I130" s="135"/>
      <c r="J130" s="135"/>
      <c r="K130" s="132"/>
      <c r="L130" s="135"/>
      <c r="M130" s="135"/>
      <c r="N130" s="135"/>
      <c r="O130" s="135"/>
      <c r="P130" s="135"/>
      <c r="Q130" s="135"/>
      <c r="R130" s="135"/>
      <c r="S130" s="135"/>
      <c r="T130" s="135"/>
      <c r="U130" s="135"/>
      <c r="V130" s="135"/>
      <c r="W130" s="718"/>
      <c r="X130" s="719"/>
      <c r="Y130" s="763"/>
      <c r="Z130" s="764"/>
      <c r="AA130" s="741"/>
      <c r="AB130" s="742"/>
      <c r="AC130" s="742"/>
      <c r="AD130" s="742"/>
      <c r="AE130" s="742"/>
      <c r="AF130" s="742"/>
      <c r="AG130" s="742"/>
      <c r="AH130" s="742"/>
      <c r="AI130" s="742"/>
      <c r="AJ130" s="742"/>
      <c r="AK130" s="742"/>
      <c r="AL130" s="742"/>
      <c r="AM130" s="742"/>
      <c r="AN130" s="743"/>
      <c r="AO130" s="137"/>
      <c r="AP130" s="84"/>
      <c r="AQ130" s="131"/>
      <c r="AR130" s="735"/>
      <c r="AS130" s="736"/>
      <c r="AT130" s="736"/>
      <c r="AU130" s="736"/>
      <c r="AV130" s="736"/>
      <c r="AW130" s="736"/>
      <c r="AX130" s="736"/>
      <c r="AY130" s="736"/>
      <c r="AZ130" s="736"/>
      <c r="BA130" s="736"/>
      <c r="BB130" s="736"/>
      <c r="BC130" s="736"/>
      <c r="BD130" s="736"/>
      <c r="BE130" s="736"/>
      <c r="BF130" s="736"/>
      <c r="BG130" s="736"/>
      <c r="BH130" s="736"/>
      <c r="BI130" s="736"/>
      <c r="BJ130" s="736"/>
      <c r="BK130" s="736"/>
      <c r="BL130" s="736"/>
      <c r="BM130" s="736"/>
      <c r="BN130" s="736"/>
      <c r="BO130" s="736"/>
      <c r="BP130" s="736"/>
      <c r="BQ130" s="736"/>
      <c r="BR130" s="736"/>
      <c r="BS130" s="736"/>
      <c r="BT130" s="736"/>
      <c r="BU130" s="736"/>
      <c r="BV130" s="736"/>
      <c r="BW130" s="736"/>
      <c r="BX130" s="736"/>
      <c r="BY130" s="736"/>
      <c r="BZ130" s="736"/>
      <c r="CA130" s="737"/>
      <c r="CB130" s="308"/>
      <c r="CC130" s="33"/>
      <c r="CD130" s="398"/>
      <c r="CE130" s="398"/>
      <c r="CF130" s="398"/>
      <c r="CG130" s="24"/>
      <c r="CH130" s="24"/>
      <c r="CI130" s="24"/>
    </row>
    <row r="131" spans="1:87" ht="15" customHeight="1">
      <c r="A131" s="8"/>
      <c r="B131" s="131"/>
      <c r="C131" s="134" t="s">
        <v>1</v>
      </c>
      <c r="D131" s="154" t="s">
        <v>1024</v>
      </c>
      <c r="E131" s="132"/>
      <c r="F131" s="135"/>
      <c r="G131" s="135"/>
      <c r="H131" s="135"/>
      <c r="I131" s="135"/>
      <c r="J131" s="135"/>
      <c r="K131" s="132"/>
      <c r="L131" s="135"/>
      <c r="M131" s="135"/>
      <c r="N131" s="135"/>
      <c r="O131" s="135"/>
      <c r="P131" s="135"/>
      <c r="Q131" s="135"/>
      <c r="R131" s="135"/>
      <c r="S131" s="135"/>
      <c r="T131" s="135"/>
      <c r="U131" s="135"/>
      <c r="V131" s="135"/>
      <c r="W131" s="718"/>
      <c r="X131" s="719"/>
      <c r="Y131" s="763"/>
      <c r="Z131" s="764"/>
      <c r="AA131" s="741"/>
      <c r="AB131" s="742"/>
      <c r="AC131" s="742"/>
      <c r="AD131" s="742"/>
      <c r="AE131" s="742"/>
      <c r="AF131" s="742"/>
      <c r="AG131" s="742"/>
      <c r="AH131" s="742"/>
      <c r="AI131" s="742"/>
      <c r="AJ131" s="742"/>
      <c r="AK131" s="742"/>
      <c r="AL131" s="742"/>
      <c r="AM131" s="742"/>
      <c r="AN131" s="743"/>
      <c r="AO131" s="137"/>
      <c r="AP131" s="84"/>
      <c r="AQ131" s="131"/>
      <c r="AR131" s="735"/>
      <c r="AS131" s="736"/>
      <c r="AT131" s="736"/>
      <c r="AU131" s="736"/>
      <c r="AV131" s="736"/>
      <c r="AW131" s="736"/>
      <c r="AX131" s="736"/>
      <c r="AY131" s="736"/>
      <c r="AZ131" s="736"/>
      <c r="BA131" s="736"/>
      <c r="BB131" s="736"/>
      <c r="BC131" s="736"/>
      <c r="BD131" s="736"/>
      <c r="BE131" s="736"/>
      <c r="BF131" s="736"/>
      <c r="BG131" s="736"/>
      <c r="BH131" s="736"/>
      <c r="BI131" s="736"/>
      <c r="BJ131" s="736"/>
      <c r="BK131" s="736"/>
      <c r="BL131" s="736"/>
      <c r="BM131" s="736"/>
      <c r="BN131" s="736"/>
      <c r="BO131" s="736"/>
      <c r="BP131" s="736"/>
      <c r="BQ131" s="736"/>
      <c r="BR131" s="736"/>
      <c r="BS131" s="736"/>
      <c r="BT131" s="736"/>
      <c r="BU131" s="736"/>
      <c r="BV131" s="736"/>
      <c r="BW131" s="736"/>
      <c r="BX131" s="736"/>
      <c r="BY131" s="736"/>
      <c r="BZ131" s="736"/>
      <c r="CA131" s="737"/>
      <c r="CB131" s="308"/>
      <c r="CC131" s="33"/>
      <c r="CD131" s="398"/>
      <c r="CE131" s="398"/>
      <c r="CF131" s="398"/>
      <c r="CG131" s="24"/>
      <c r="CH131" s="24"/>
      <c r="CI131" s="24"/>
    </row>
    <row r="132" spans="1:87" ht="15" customHeight="1">
      <c r="A132" s="8"/>
      <c r="B132" s="131"/>
      <c r="C132" s="134" t="s">
        <v>1</v>
      </c>
      <c r="D132" s="154" t="s">
        <v>413</v>
      </c>
      <c r="E132" s="132"/>
      <c r="F132" s="135"/>
      <c r="G132" s="135"/>
      <c r="H132" s="135"/>
      <c r="I132" s="135"/>
      <c r="J132" s="135"/>
      <c r="K132" s="132"/>
      <c r="L132" s="135"/>
      <c r="M132" s="135"/>
      <c r="N132" s="135"/>
      <c r="O132" s="135"/>
      <c r="P132" s="135"/>
      <c r="Q132" s="135"/>
      <c r="R132" s="135"/>
      <c r="S132" s="135"/>
      <c r="T132" s="135"/>
      <c r="U132" s="135"/>
      <c r="V132" s="135"/>
      <c r="W132" s="718"/>
      <c r="X132" s="719"/>
      <c r="Y132" s="763"/>
      <c r="Z132" s="764"/>
      <c r="AA132" s="741"/>
      <c r="AB132" s="742"/>
      <c r="AC132" s="742"/>
      <c r="AD132" s="742"/>
      <c r="AE132" s="742"/>
      <c r="AF132" s="742"/>
      <c r="AG132" s="742"/>
      <c r="AH132" s="742"/>
      <c r="AI132" s="742"/>
      <c r="AJ132" s="742"/>
      <c r="AK132" s="742"/>
      <c r="AL132" s="742"/>
      <c r="AM132" s="742"/>
      <c r="AN132" s="743"/>
      <c r="AO132" s="137"/>
      <c r="AP132" s="84"/>
      <c r="AQ132" s="131"/>
      <c r="AR132" s="735"/>
      <c r="AS132" s="736"/>
      <c r="AT132" s="736"/>
      <c r="AU132" s="736"/>
      <c r="AV132" s="736"/>
      <c r="AW132" s="736"/>
      <c r="AX132" s="736"/>
      <c r="AY132" s="736"/>
      <c r="AZ132" s="736"/>
      <c r="BA132" s="736"/>
      <c r="BB132" s="736"/>
      <c r="BC132" s="736"/>
      <c r="BD132" s="736"/>
      <c r="BE132" s="736"/>
      <c r="BF132" s="736"/>
      <c r="BG132" s="736"/>
      <c r="BH132" s="736"/>
      <c r="BI132" s="736"/>
      <c r="BJ132" s="736"/>
      <c r="BK132" s="736"/>
      <c r="BL132" s="736"/>
      <c r="BM132" s="736"/>
      <c r="BN132" s="736"/>
      <c r="BO132" s="736"/>
      <c r="BP132" s="736"/>
      <c r="BQ132" s="736"/>
      <c r="BR132" s="736"/>
      <c r="BS132" s="736"/>
      <c r="BT132" s="736"/>
      <c r="BU132" s="736"/>
      <c r="BV132" s="736"/>
      <c r="BW132" s="736"/>
      <c r="BX132" s="736"/>
      <c r="BY132" s="736"/>
      <c r="BZ132" s="736"/>
      <c r="CA132" s="737"/>
      <c r="CB132" s="308"/>
      <c r="CC132" s="33"/>
      <c r="CD132" s="398"/>
      <c r="CE132" s="398"/>
      <c r="CF132" s="398"/>
      <c r="CG132" s="24"/>
      <c r="CH132" s="24"/>
      <c r="CI132" s="24"/>
    </row>
    <row r="133" spans="1:87" ht="15" customHeight="1">
      <c r="A133" s="8"/>
      <c r="B133" s="131"/>
      <c r="C133" s="134" t="s">
        <v>1</v>
      </c>
      <c r="D133" s="154" t="s">
        <v>414</v>
      </c>
      <c r="E133" s="132"/>
      <c r="F133" s="135"/>
      <c r="G133" s="135"/>
      <c r="H133" s="135"/>
      <c r="I133" s="135"/>
      <c r="J133" s="135"/>
      <c r="K133" s="132"/>
      <c r="L133" s="135"/>
      <c r="M133" s="135"/>
      <c r="N133" s="135"/>
      <c r="O133" s="135"/>
      <c r="P133" s="135"/>
      <c r="Q133" s="135"/>
      <c r="R133" s="135"/>
      <c r="S133" s="135"/>
      <c r="T133" s="135"/>
      <c r="U133" s="135"/>
      <c r="V133" s="135"/>
      <c r="W133" s="718"/>
      <c r="X133" s="719"/>
      <c r="Y133" s="763"/>
      <c r="Z133" s="764"/>
      <c r="AA133" s="741"/>
      <c r="AB133" s="742"/>
      <c r="AC133" s="742"/>
      <c r="AD133" s="742"/>
      <c r="AE133" s="742"/>
      <c r="AF133" s="742"/>
      <c r="AG133" s="742"/>
      <c r="AH133" s="742"/>
      <c r="AI133" s="742"/>
      <c r="AJ133" s="742"/>
      <c r="AK133" s="742"/>
      <c r="AL133" s="742"/>
      <c r="AM133" s="742"/>
      <c r="AN133" s="743"/>
      <c r="AO133" s="137"/>
      <c r="AP133" s="84"/>
      <c r="AQ133" s="131"/>
      <c r="AR133" s="735"/>
      <c r="AS133" s="736"/>
      <c r="AT133" s="736"/>
      <c r="AU133" s="736"/>
      <c r="AV133" s="736"/>
      <c r="AW133" s="736"/>
      <c r="AX133" s="736"/>
      <c r="AY133" s="736"/>
      <c r="AZ133" s="736"/>
      <c r="BA133" s="736"/>
      <c r="BB133" s="736"/>
      <c r="BC133" s="736"/>
      <c r="BD133" s="736"/>
      <c r="BE133" s="736"/>
      <c r="BF133" s="736"/>
      <c r="BG133" s="736"/>
      <c r="BH133" s="736"/>
      <c r="BI133" s="736"/>
      <c r="BJ133" s="736"/>
      <c r="BK133" s="736"/>
      <c r="BL133" s="736"/>
      <c r="BM133" s="736"/>
      <c r="BN133" s="736"/>
      <c r="BO133" s="736"/>
      <c r="BP133" s="736"/>
      <c r="BQ133" s="736"/>
      <c r="BR133" s="736"/>
      <c r="BS133" s="736"/>
      <c r="BT133" s="736"/>
      <c r="BU133" s="736"/>
      <c r="BV133" s="736"/>
      <c r="BW133" s="736"/>
      <c r="BX133" s="736"/>
      <c r="BY133" s="736"/>
      <c r="BZ133" s="736"/>
      <c r="CA133" s="737"/>
      <c r="CB133" s="308"/>
      <c r="CC133" s="33"/>
      <c r="CD133" s="398"/>
      <c r="CE133" s="398"/>
      <c r="CF133" s="398"/>
      <c r="CG133" s="24"/>
      <c r="CH133" s="24"/>
      <c r="CI133" s="24"/>
    </row>
    <row r="134" spans="1:87" ht="15" customHeight="1">
      <c r="A134" s="8"/>
      <c r="B134" s="131"/>
      <c r="C134" s="134" t="s">
        <v>1</v>
      </c>
      <c r="D134" s="154" t="s">
        <v>415</v>
      </c>
      <c r="E134" s="132"/>
      <c r="F134" s="135"/>
      <c r="G134" s="135"/>
      <c r="H134" s="135"/>
      <c r="I134" s="135"/>
      <c r="J134" s="135"/>
      <c r="K134" s="132"/>
      <c r="L134" s="135"/>
      <c r="M134" s="135"/>
      <c r="N134" s="135"/>
      <c r="O134" s="135"/>
      <c r="P134" s="135"/>
      <c r="Q134" s="135"/>
      <c r="R134" s="135"/>
      <c r="S134" s="135"/>
      <c r="T134" s="135"/>
      <c r="U134" s="135"/>
      <c r="V134" s="135"/>
      <c r="W134" s="718"/>
      <c r="X134" s="719"/>
      <c r="Y134" s="763"/>
      <c r="Z134" s="764"/>
      <c r="AA134" s="741"/>
      <c r="AB134" s="742"/>
      <c r="AC134" s="742"/>
      <c r="AD134" s="742"/>
      <c r="AE134" s="742"/>
      <c r="AF134" s="742"/>
      <c r="AG134" s="742"/>
      <c r="AH134" s="742"/>
      <c r="AI134" s="742"/>
      <c r="AJ134" s="742"/>
      <c r="AK134" s="742"/>
      <c r="AL134" s="742"/>
      <c r="AM134" s="742"/>
      <c r="AN134" s="743"/>
      <c r="AO134" s="137"/>
      <c r="AP134" s="84"/>
      <c r="AQ134" s="131"/>
      <c r="AR134" s="735"/>
      <c r="AS134" s="736"/>
      <c r="AT134" s="736"/>
      <c r="AU134" s="736"/>
      <c r="AV134" s="736"/>
      <c r="AW134" s="736"/>
      <c r="AX134" s="736"/>
      <c r="AY134" s="736"/>
      <c r="AZ134" s="736"/>
      <c r="BA134" s="736"/>
      <c r="BB134" s="736"/>
      <c r="BC134" s="736"/>
      <c r="BD134" s="736"/>
      <c r="BE134" s="736"/>
      <c r="BF134" s="736"/>
      <c r="BG134" s="736"/>
      <c r="BH134" s="736"/>
      <c r="BI134" s="736"/>
      <c r="BJ134" s="736"/>
      <c r="BK134" s="736"/>
      <c r="BL134" s="736"/>
      <c r="BM134" s="736"/>
      <c r="BN134" s="736"/>
      <c r="BO134" s="736"/>
      <c r="BP134" s="736"/>
      <c r="BQ134" s="736"/>
      <c r="BR134" s="736"/>
      <c r="BS134" s="736"/>
      <c r="BT134" s="736"/>
      <c r="BU134" s="736"/>
      <c r="BV134" s="736"/>
      <c r="BW134" s="736"/>
      <c r="BX134" s="736"/>
      <c r="BY134" s="736"/>
      <c r="BZ134" s="736"/>
      <c r="CA134" s="737"/>
      <c r="CB134" s="308"/>
      <c r="CC134" s="33"/>
      <c r="CD134" s="398"/>
      <c r="CE134" s="398"/>
      <c r="CF134" s="398"/>
      <c r="CG134" s="24"/>
      <c r="CH134" s="24"/>
      <c r="CI134" s="24"/>
    </row>
    <row r="135" spans="1:87" ht="15" customHeight="1">
      <c r="A135" s="8"/>
      <c r="B135" s="131"/>
      <c r="C135" s="134" t="s">
        <v>1</v>
      </c>
      <c r="D135" s="154" t="s">
        <v>416</v>
      </c>
      <c r="E135" s="132"/>
      <c r="F135" s="135"/>
      <c r="G135" s="135"/>
      <c r="H135" s="135"/>
      <c r="I135" s="135"/>
      <c r="J135" s="135"/>
      <c r="K135" s="132"/>
      <c r="L135" s="135"/>
      <c r="M135" s="135"/>
      <c r="N135" s="135"/>
      <c r="O135" s="135"/>
      <c r="P135" s="135"/>
      <c r="Q135" s="135"/>
      <c r="R135" s="135"/>
      <c r="S135" s="135"/>
      <c r="T135" s="135"/>
      <c r="U135" s="135"/>
      <c r="V135" s="135"/>
      <c r="W135" s="718"/>
      <c r="X135" s="719"/>
      <c r="Y135" s="763"/>
      <c r="Z135" s="764"/>
      <c r="AA135" s="741"/>
      <c r="AB135" s="742"/>
      <c r="AC135" s="742"/>
      <c r="AD135" s="742"/>
      <c r="AE135" s="742"/>
      <c r="AF135" s="742"/>
      <c r="AG135" s="742"/>
      <c r="AH135" s="742"/>
      <c r="AI135" s="742"/>
      <c r="AJ135" s="742"/>
      <c r="AK135" s="742"/>
      <c r="AL135" s="742"/>
      <c r="AM135" s="742"/>
      <c r="AN135" s="743"/>
      <c r="AO135" s="137"/>
      <c r="AP135" s="84"/>
      <c r="AQ135" s="131"/>
      <c r="AR135" s="735"/>
      <c r="AS135" s="736"/>
      <c r="AT135" s="736"/>
      <c r="AU135" s="736"/>
      <c r="AV135" s="736"/>
      <c r="AW135" s="736"/>
      <c r="AX135" s="736"/>
      <c r="AY135" s="736"/>
      <c r="AZ135" s="736"/>
      <c r="BA135" s="736"/>
      <c r="BB135" s="736"/>
      <c r="BC135" s="736"/>
      <c r="BD135" s="736"/>
      <c r="BE135" s="736"/>
      <c r="BF135" s="736"/>
      <c r="BG135" s="736"/>
      <c r="BH135" s="736"/>
      <c r="BI135" s="736"/>
      <c r="BJ135" s="736"/>
      <c r="BK135" s="736"/>
      <c r="BL135" s="736"/>
      <c r="BM135" s="736"/>
      <c r="BN135" s="736"/>
      <c r="BO135" s="736"/>
      <c r="BP135" s="736"/>
      <c r="BQ135" s="736"/>
      <c r="BR135" s="736"/>
      <c r="BS135" s="736"/>
      <c r="BT135" s="736"/>
      <c r="BU135" s="736"/>
      <c r="BV135" s="736"/>
      <c r="BW135" s="736"/>
      <c r="BX135" s="736"/>
      <c r="BY135" s="736"/>
      <c r="BZ135" s="736"/>
      <c r="CA135" s="737"/>
      <c r="CB135" s="308"/>
      <c r="CC135" s="33"/>
      <c r="CD135" s="398"/>
      <c r="CE135" s="398"/>
      <c r="CF135" s="398"/>
      <c r="CG135" s="24"/>
      <c r="CH135" s="24"/>
      <c r="CI135" s="24"/>
    </row>
    <row r="136" spans="1:87" ht="15" customHeight="1">
      <c r="A136" s="8"/>
      <c r="B136" s="131"/>
      <c r="C136" s="134" t="s">
        <v>1</v>
      </c>
      <c r="D136" s="154" t="s">
        <v>417</v>
      </c>
      <c r="E136" s="132"/>
      <c r="F136" s="135"/>
      <c r="G136" s="135"/>
      <c r="H136" s="135"/>
      <c r="I136" s="135"/>
      <c r="J136" s="135"/>
      <c r="K136" s="132"/>
      <c r="L136" s="135"/>
      <c r="M136" s="135"/>
      <c r="N136" s="135"/>
      <c r="O136" s="135"/>
      <c r="P136" s="135"/>
      <c r="Q136" s="135"/>
      <c r="R136" s="135"/>
      <c r="S136" s="135"/>
      <c r="T136" s="135"/>
      <c r="U136" s="135"/>
      <c r="V136" s="135"/>
      <c r="W136" s="718"/>
      <c r="X136" s="719"/>
      <c r="Y136" s="763"/>
      <c r="Z136" s="764"/>
      <c r="AA136" s="741"/>
      <c r="AB136" s="742"/>
      <c r="AC136" s="742"/>
      <c r="AD136" s="742"/>
      <c r="AE136" s="742"/>
      <c r="AF136" s="742"/>
      <c r="AG136" s="742"/>
      <c r="AH136" s="742"/>
      <c r="AI136" s="742"/>
      <c r="AJ136" s="742"/>
      <c r="AK136" s="742"/>
      <c r="AL136" s="742"/>
      <c r="AM136" s="742"/>
      <c r="AN136" s="743"/>
      <c r="AO136" s="137"/>
      <c r="AP136" s="84"/>
      <c r="AQ136" s="131"/>
      <c r="AR136" s="735"/>
      <c r="AS136" s="736"/>
      <c r="AT136" s="736"/>
      <c r="AU136" s="736"/>
      <c r="AV136" s="736"/>
      <c r="AW136" s="736"/>
      <c r="AX136" s="736"/>
      <c r="AY136" s="736"/>
      <c r="AZ136" s="736"/>
      <c r="BA136" s="736"/>
      <c r="BB136" s="736"/>
      <c r="BC136" s="736"/>
      <c r="BD136" s="736"/>
      <c r="BE136" s="736"/>
      <c r="BF136" s="736"/>
      <c r="BG136" s="736"/>
      <c r="BH136" s="736"/>
      <c r="BI136" s="736"/>
      <c r="BJ136" s="736"/>
      <c r="BK136" s="736"/>
      <c r="BL136" s="736"/>
      <c r="BM136" s="736"/>
      <c r="BN136" s="736"/>
      <c r="BO136" s="736"/>
      <c r="BP136" s="736"/>
      <c r="BQ136" s="736"/>
      <c r="BR136" s="736"/>
      <c r="BS136" s="736"/>
      <c r="BT136" s="736"/>
      <c r="BU136" s="736"/>
      <c r="BV136" s="736"/>
      <c r="BW136" s="736"/>
      <c r="BX136" s="736"/>
      <c r="BY136" s="736"/>
      <c r="BZ136" s="736"/>
      <c r="CA136" s="737"/>
      <c r="CB136" s="308"/>
      <c r="CC136" s="33"/>
      <c r="CD136" s="398"/>
      <c r="CE136" s="398"/>
      <c r="CF136" s="398"/>
      <c r="CG136" s="24"/>
      <c r="CH136" s="24"/>
      <c r="CI136" s="24"/>
    </row>
    <row r="137" spans="1:87" ht="15" customHeight="1">
      <c r="A137" s="8"/>
      <c r="B137" s="131"/>
      <c r="C137" s="134" t="s">
        <v>1</v>
      </c>
      <c r="D137" s="154" t="s">
        <v>936</v>
      </c>
      <c r="E137" s="132"/>
      <c r="F137" s="135"/>
      <c r="G137" s="135"/>
      <c r="H137" s="135"/>
      <c r="I137" s="135"/>
      <c r="J137" s="135"/>
      <c r="K137" s="132"/>
      <c r="L137" s="135"/>
      <c r="M137" s="135"/>
      <c r="N137" s="135"/>
      <c r="O137" s="135"/>
      <c r="P137" s="135"/>
      <c r="Q137" s="135"/>
      <c r="R137" s="135"/>
      <c r="S137" s="135"/>
      <c r="T137" s="135"/>
      <c r="U137" s="135"/>
      <c r="V137" s="135"/>
      <c r="W137" s="718"/>
      <c r="X137" s="719"/>
      <c r="Y137" s="763"/>
      <c r="Z137" s="764"/>
      <c r="AA137" s="741"/>
      <c r="AB137" s="742"/>
      <c r="AC137" s="742"/>
      <c r="AD137" s="742"/>
      <c r="AE137" s="742"/>
      <c r="AF137" s="742"/>
      <c r="AG137" s="742"/>
      <c r="AH137" s="742"/>
      <c r="AI137" s="742"/>
      <c r="AJ137" s="742"/>
      <c r="AK137" s="742"/>
      <c r="AL137" s="742"/>
      <c r="AM137" s="742"/>
      <c r="AN137" s="743"/>
      <c r="AO137" s="137"/>
      <c r="AP137" s="129"/>
      <c r="AQ137" s="131"/>
      <c r="AR137" s="735"/>
      <c r="AS137" s="736"/>
      <c r="AT137" s="736"/>
      <c r="AU137" s="736"/>
      <c r="AV137" s="736"/>
      <c r="AW137" s="736"/>
      <c r="AX137" s="736"/>
      <c r="AY137" s="736"/>
      <c r="AZ137" s="736"/>
      <c r="BA137" s="736"/>
      <c r="BB137" s="736"/>
      <c r="BC137" s="736"/>
      <c r="BD137" s="736"/>
      <c r="BE137" s="736"/>
      <c r="BF137" s="736"/>
      <c r="BG137" s="736"/>
      <c r="BH137" s="736"/>
      <c r="BI137" s="736"/>
      <c r="BJ137" s="736"/>
      <c r="BK137" s="736"/>
      <c r="BL137" s="736"/>
      <c r="BM137" s="736"/>
      <c r="BN137" s="736"/>
      <c r="BO137" s="736"/>
      <c r="BP137" s="736"/>
      <c r="BQ137" s="736"/>
      <c r="BR137" s="736"/>
      <c r="BS137" s="736"/>
      <c r="BT137" s="736"/>
      <c r="BU137" s="736"/>
      <c r="BV137" s="736"/>
      <c r="BW137" s="736"/>
      <c r="BX137" s="736"/>
      <c r="BY137" s="736"/>
      <c r="BZ137" s="736"/>
      <c r="CA137" s="737"/>
      <c r="CB137" s="308"/>
      <c r="CC137" s="33"/>
      <c r="CD137" s="398"/>
      <c r="CE137" s="398"/>
      <c r="CF137" s="398"/>
      <c r="CG137" s="24"/>
      <c r="CH137" s="24"/>
      <c r="CI137" s="24"/>
    </row>
    <row r="138" spans="1:87" ht="15" customHeight="1">
      <c r="A138" s="8"/>
      <c r="B138" s="131"/>
      <c r="C138" s="134" t="s">
        <v>1</v>
      </c>
      <c r="D138" s="154" t="s">
        <v>1252</v>
      </c>
      <c r="E138" s="132"/>
      <c r="F138" s="135"/>
      <c r="G138" s="135"/>
      <c r="H138" s="135"/>
      <c r="I138" s="135"/>
      <c r="J138" s="135"/>
      <c r="K138" s="132"/>
      <c r="L138" s="135"/>
      <c r="M138" s="135"/>
      <c r="N138" s="135"/>
      <c r="O138" s="135"/>
      <c r="P138" s="135"/>
      <c r="Q138" s="135"/>
      <c r="R138" s="135"/>
      <c r="S138" s="135"/>
      <c r="T138" s="135"/>
      <c r="U138" s="135"/>
      <c r="V138" s="135"/>
      <c r="W138" s="718"/>
      <c r="X138" s="719"/>
      <c r="Y138" s="763"/>
      <c r="Z138" s="764"/>
      <c r="AA138" s="741"/>
      <c r="AB138" s="742"/>
      <c r="AC138" s="742"/>
      <c r="AD138" s="742"/>
      <c r="AE138" s="742"/>
      <c r="AF138" s="742"/>
      <c r="AG138" s="742"/>
      <c r="AH138" s="742"/>
      <c r="AI138" s="742"/>
      <c r="AJ138" s="742"/>
      <c r="AK138" s="742"/>
      <c r="AL138" s="742"/>
      <c r="AM138" s="742"/>
      <c r="AN138" s="743"/>
      <c r="AO138" s="137"/>
      <c r="AP138" s="129"/>
      <c r="AQ138" s="131"/>
      <c r="AR138" s="735"/>
      <c r="AS138" s="736"/>
      <c r="AT138" s="736"/>
      <c r="AU138" s="736"/>
      <c r="AV138" s="736"/>
      <c r="AW138" s="736"/>
      <c r="AX138" s="736"/>
      <c r="AY138" s="736"/>
      <c r="AZ138" s="736"/>
      <c r="BA138" s="736"/>
      <c r="BB138" s="736"/>
      <c r="BC138" s="736"/>
      <c r="BD138" s="736"/>
      <c r="BE138" s="736"/>
      <c r="BF138" s="736"/>
      <c r="BG138" s="736"/>
      <c r="BH138" s="736"/>
      <c r="BI138" s="736"/>
      <c r="BJ138" s="736"/>
      <c r="BK138" s="736"/>
      <c r="BL138" s="736"/>
      <c r="BM138" s="736"/>
      <c r="BN138" s="736"/>
      <c r="BO138" s="736"/>
      <c r="BP138" s="736"/>
      <c r="BQ138" s="736"/>
      <c r="BR138" s="736"/>
      <c r="BS138" s="736"/>
      <c r="BT138" s="736"/>
      <c r="BU138" s="736"/>
      <c r="BV138" s="736"/>
      <c r="BW138" s="736"/>
      <c r="BX138" s="736"/>
      <c r="BY138" s="736"/>
      <c r="BZ138" s="736"/>
      <c r="CA138" s="737"/>
      <c r="CB138" s="308"/>
      <c r="CC138" s="33"/>
      <c r="CD138" s="398"/>
      <c r="CE138" s="398"/>
      <c r="CF138" s="398"/>
      <c r="CG138" s="24"/>
      <c r="CH138" s="24"/>
      <c r="CI138" s="24"/>
    </row>
    <row r="139" spans="1:87" ht="15" customHeight="1">
      <c r="A139" s="8"/>
      <c r="B139" s="131"/>
      <c r="C139" s="134" t="s">
        <v>1</v>
      </c>
      <c r="D139" s="154" t="s">
        <v>934</v>
      </c>
      <c r="E139" s="148"/>
      <c r="F139" s="323"/>
      <c r="G139" s="323"/>
      <c r="H139" s="323"/>
      <c r="I139" s="323"/>
      <c r="J139" s="323"/>
      <c r="K139" s="132"/>
      <c r="L139" s="135"/>
      <c r="M139" s="135"/>
      <c r="N139" s="135"/>
      <c r="O139" s="135"/>
      <c r="P139" s="135"/>
      <c r="Q139" s="135"/>
      <c r="R139" s="135"/>
      <c r="S139" s="135"/>
      <c r="T139" s="135"/>
      <c r="U139" s="135"/>
      <c r="V139" s="135"/>
      <c r="W139" s="718"/>
      <c r="X139" s="719"/>
      <c r="Y139" s="763"/>
      <c r="Z139" s="764"/>
      <c r="AA139" s="741"/>
      <c r="AB139" s="742"/>
      <c r="AC139" s="742"/>
      <c r="AD139" s="742"/>
      <c r="AE139" s="742"/>
      <c r="AF139" s="742"/>
      <c r="AG139" s="742"/>
      <c r="AH139" s="742"/>
      <c r="AI139" s="742"/>
      <c r="AJ139" s="742"/>
      <c r="AK139" s="742"/>
      <c r="AL139" s="742"/>
      <c r="AM139" s="742"/>
      <c r="AN139" s="743"/>
      <c r="AO139" s="137"/>
      <c r="AP139" s="84"/>
      <c r="AQ139" s="131"/>
      <c r="AR139" s="735"/>
      <c r="AS139" s="736"/>
      <c r="AT139" s="736"/>
      <c r="AU139" s="736"/>
      <c r="AV139" s="736"/>
      <c r="AW139" s="736"/>
      <c r="AX139" s="736"/>
      <c r="AY139" s="736"/>
      <c r="AZ139" s="736"/>
      <c r="BA139" s="736"/>
      <c r="BB139" s="736"/>
      <c r="BC139" s="736"/>
      <c r="BD139" s="736"/>
      <c r="BE139" s="736"/>
      <c r="BF139" s="736"/>
      <c r="BG139" s="736"/>
      <c r="BH139" s="736"/>
      <c r="BI139" s="736"/>
      <c r="BJ139" s="736"/>
      <c r="BK139" s="736"/>
      <c r="BL139" s="736"/>
      <c r="BM139" s="736"/>
      <c r="BN139" s="736"/>
      <c r="BO139" s="736"/>
      <c r="BP139" s="736"/>
      <c r="BQ139" s="736"/>
      <c r="BR139" s="736"/>
      <c r="BS139" s="736"/>
      <c r="BT139" s="736"/>
      <c r="BU139" s="736"/>
      <c r="BV139" s="736"/>
      <c r="BW139" s="736"/>
      <c r="BX139" s="736"/>
      <c r="BY139" s="736"/>
      <c r="BZ139" s="736"/>
      <c r="CA139" s="737"/>
      <c r="CB139" s="137"/>
      <c r="CC139" s="8"/>
      <c r="CD139" s="24"/>
      <c r="CE139" s="24"/>
      <c r="CF139" s="24"/>
      <c r="CG139" s="24"/>
      <c r="CH139" s="24"/>
      <c r="CI139" s="24"/>
    </row>
    <row r="140" spans="1:87" ht="15" customHeight="1">
      <c r="A140" s="8"/>
      <c r="B140" s="131"/>
      <c r="C140" s="134" t="s">
        <v>1</v>
      </c>
      <c r="D140" s="154" t="s">
        <v>1023</v>
      </c>
      <c r="E140" s="132"/>
      <c r="F140" s="135"/>
      <c r="G140" s="135"/>
      <c r="H140" s="135"/>
      <c r="I140" s="135"/>
      <c r="J140" s="135"/>
      <c r="K140" s="132"/>
      <c r="L140" s="135"/>
      <c r="M140" s="135"/>
      <c r="N140" s="135"/>
      <c r="O140" s="135"/>
      <c r="P140" s="135"/>
      <c r="Q140" s="135"/>
      <c r="R140" s="135"/>
      <c r="S140" s="135"/>
      <c r="T140" s="135"/>
      <c r="U140" s="135"/>
      <c r="V140" s="135"/>
      <c r="W140" s="718"/>
      <c r="X140" s="719"/>
      <c r="Y140" s="763"/>
      <c r="Z140" s="764"/>
      <c r="AA140" s="741"/>
      <c r="AB140" s="742"/>
      <c r="AC140" s="742"/>
      <c r="AD140" s="742"/>
      <c r="AE140" s="742"/>
      <c r="AF140" s="742"/>
      <c r="AG140" s="742"/>
      <c r="AH140" s="742"/>
      <c r="AI140" s="742"/>
      <c r="AJ140" s="742"/>
      <c r="AK140" s="742"/>
      <c r="AL140" s="742"/>
      <c r="AM140" s="742"/>
      <c r="AN140" s="743"/>
      <c r="AO140" s="137"/>
      <c r="AP140" s="84"/>
      <c r="AQ140" s="131"/>
      <c r="AR140" s="738"/>
      <c r="AS140" s="739"/>
      <c r="AT140" s="739"/>
      <c r="AU140" s="739"/>
      <c r="AV140" s="739"/>
      <c r="AW140" s="739"/>
      <c r="AX140" s="739"/>
      <c r="AY140" s="739"/>
      <c r="AZ140" s="739"/>
      <c r="BA140" s="739"/>
      <c r="BB140" s="739"/>
      <c r="BC140" s="739"/>
      <c r="BD140" s="739"/>
      <c r="BE140" s="739"/>
      <c r="BF140" s="739"/>
      <c r="BG140" s="739"/>
      <c r="BH140" s="739"/>
      <c r="BI140" s="739"/>
      <c r="BJ140" s="739"/>
      <c r="BK140" s="739"/>
      <c r="BL140" s="739"/>
      <c r="BM140" s="739"/>
      <c r="BN140" s="739"/>
      <c r="BO140" s="739"/>
      <c r="BP140" s="739"/>
      <c r="BQ140" s="739"/>
      <c r="BR140" s="739"/>
      <c r="BS140" s="739"/>
      <c r="BT140" s="739"/>
      <c r="BU140" s="739"/>
      <c r="BV140" s="739"/>
      <c r="BW140" s="739"/>
      <c r="BX140" s="739"/>
      <c r="BY140" s="739"/>
      <c r="BZ140" s="739"/>
      <c r="CA140" s="740"/>
      <c r="CB140" s="137"/>
      <c r="CC140" s="8"/>
      <c r="CD140" s="24"/>
      <c r="CE140" s="24"/>
      <c r="CF140" s="24"/>
      <c r="CG140" s="24"/>
      <c r="CH140" s="24"/>
      <c r="CI140" s="24"/>
    </row>
    <row r="141" spans="1:87" ht="15" customHeight="1">
      <c r="A141" s="8"/>
      <c r="B141" s="131"/>
      <c r="C141" s="134" t="s">
        <v>1</v>
      </c>
      <c r="D141" s="154" t="s">
        <v>933</v>
      </c>
      <c r="E141" s="132"/>
      <c r="F141" s="135"/>
      <c r="G141" s="135"/>
      <c r="H141" s="135"/>
      <c r="I141" s="135"/>
      <c r="J141" s="135"/>
      <c r="K141" s="132"/>
      <c r="L141" s="135"/>
      <c r="M141" s="135"/>
      <c r="N141" s="135"/>
      <c r="O141" s="135"/>
      <c r="P141" s="135"/>
      <c r="Q141" s="135"/>
      <c r="R141" s="135"/>
      <c r="S141" s="135"/>
      <c r="T141" s="135"/>
      <c r="U141" s="135"/>
      <c r="V141" s="135"/>
      <c r="W141" s="718"/>
      <c r="X141" s="719"/>
      <c r="Y141" s="763"/>
      <c r="Z141" s="764"/>
      <c r="AA141" s="741"/>
      <c r="AB141" s="742"/>
      <c r="AC141" s="742"/>
      <c r="AD141" s="742"/>
      <c r="AE141" s="742"/>
      <c r="AF141" s="742"/>
      <c r="AG141" s="742"/>
      <c r="AH141" s="742"/>
      <c r="AI141" s="742"/>
      <c r="AJ141" s="742"/>
      <c r="AK141" s="742"/>
      <c r="AL141" s="742"/>
      <c r="AM141" s="742"/>
      <c r="AN141" s="743"/>
      <c r="AO141" s="137"/>
      <c r="AP141" s="84"/>
      <c r="AQ141" s="131"/>
      <c r="AR141" s="135"/>
      <c r="AS141" s="135"/>
      <c r="AT141" s="135"/>
      <c r="AU141" s="135"/>
      <c r="AV141" s="135"/>
      <c r="AW141" s="135"/>
      <c r="AX141" s="135"/>
      <c r="AY141" s="135"/>
      <c r="AZ141" s="135"/>
      <c r="BA141" s="135"/>
      <c r="BB141" s="135"/>
      <c r="BC141" s="135"/>
      <c r="BD141" s="135"/>
      <c r="BE141" s="135"/>
      <c r="BF141" s="135"/>
      <c r="BG141" s="135"/>
      <c r="BH141" s="135"/>
      <c r="BI141" s="135"/>
      <c r="BJ141" s="135"/>
      <c r="BK141" s="135"/>
      <c r="BL141" s="135"/>
      <c r="BM141" s="135"/>
      <c r="BN141" s="135"/>
      <c r="BO141" s="135"/>
      <c r="BP141" s="135"/>
      <c r="BQ141" s="135"/>
      <c r="BR141" s="135"/>
      <c r="BS141" s="135"/>
      <c r="BT141" s="135"/>
      <c r="BU141" s="135"/>
      <c r="BV141" s="135"/>
      <c r="BW141" s="135"/>
      <c r="BX141" s="135"/>
      <c r="BY141" s="135"/>
      <c r="BZ141" s="135"/>
      <c r="CA141" s="135"/>
      <c r="CB141" s="137"/>
      <c r="CC141" s="393"/>
    </row>
    <row r="142" spans="1:87" ht="7.15" customHeight="1">
      <c r="A142" s="8"/>
      <c r="B142" s="157"/>
      <c r="C142" s="23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64"/>
      <c r="AP142" s="84"/>
      <c r="AQ142" s="157"/>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64"/>
      <c r="CC142" s="393"/>
    </row>
    <row r="143" spans="1:87" ht="7.15" customHeight="1">
      <c r="A143" s="8"/>
      <c r="B143" s="8"/>
      <c r="C143" s="20"/>
      <c r="D143" s="8"/>
      <c r="E143" s="8"/>
      <c r="F143" s="8"/>
      <c r="G143" s="8"/>
      <c r="H143" s="8"/>
      <c r="I143" s="8"/>
      <c r="J143" s="8"/>
      <c r="K143" s="8"/>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393"/>
      <c r="AR143" s="393"/>
      <c r="AS143" s="393"/>
      <c r="AT143" s="393"/>
      <c r="AU143" s="393"/>
      <c r="AV143" s="393"/>
      <c r="AW143" s="393"/>
      <c r="AX143" s="393"/>
      <c r="AY143" s="393"/>
      <c r="AZ143" s="393"/>
      <c r="BA143" s="393"/>
      <c r="BB143" s="393"/>
      <c r="BC143" s="393"/>
      <c r="BD143" s="393"/>
      <c r="BE143" s="393"/>
      <c r="BF143" s="393"/>
      <c r="BG143" s="393"/>
      <c r="BH143" s="393"/>
      <c r="BI143" s="393"/>
      <c r="BJ143" s="393"/>
      <c r="BK143" s="393"/>
      <c r="BL143" s="393"/>
      <c r="BM143" s="393"/>
      <c r="BN143" s="393"/>
      <c r="BO143" s="393"/>
      <c r="BP143" s="393"/>
      <c r="BQ143" s="393"/>
      <c r="BR143" s="393"/>
      <c r="BS143" s="393"/>
      <c r="BT143" s="393"/>
      <c r="BU143" s="393"/>
      <c r="BV143" s="393"/>
      <c r="BW143" s="393"/>
      <c r="BX143" s="393"/>
      <c r="BY143" s="393"/>
      <c r="BZ143" s="393"/>
      <c r="CA143" s="393"/>
      <c r="CB143" s="393"/>
      <c r="CC143" s="393"/>
    </row>
    <row r="144" spans="1:87" ht="15.75">
      <c r="A144" s="8"/>
      <c r="B144" s="333" t="s">
        <v>992</v>
      </c>
      <c r="C144" s="239"/>
      <c r="D144" s="133"/>
      <c r="E144" s="133"/>
      <c r="F144" s="133"/>
      <c r="G144" s="133"/>
      <c r="H144" s="163"/>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4"/>
    </row>
    <row r="145" spans="1:42" ht="7.15" customHeight="1">
      <c r="A145" s="8"/>
      <c r="B145" s="240"/>
      <c r="C145" s="136"/>
      <c r="D145" s="132"/>
      <c r="E145" s="132"/>
      <c r="F145" s="132"/>
      <c r="G145" s="132"/>
      <c r="H145" s="132"/>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163"/>
      <c r="AP145" s="84"/>
    </row>
    <row r="146" spans="1:42" ht="12" customHeight="1">
      <c r="A146" s="8"/>
      <c r="B146" s="240"/>
      <c r="C146" s="136" t="s">
        <v>1</v>
      </c>
      <c r="D146" s="258" t="s">
        <v>1342</v>
      </c>
      <c r="E146" s="132"/>
      <c r="F146" s="132"/>
      <c r="G146" s="132"/>
      <c r="H146" s="132"/>
      <c r="I146" s="132"/>
      <c r="J146" s="132"/>
      <c r="K146" s="132"/>
      <c r="L146" s="132"/>
      <c r="M146" s="132"/>
      <c r="N146" s="132"/>
      <c r="O146" s="132"/>
      <c r="P146" s="582"/>
      <c r="Q146" s="583"/>
      <c r="R146" s="132"/>
      <c r="S146" s="132"/>
      <c r="T146" s="132" t="str">
        <f>IF(isUseOfDerivates="Yes","Please indicate LEI code","")</f>
        <v/>
      </c>
      <c r="U146" s="132"/>
      <c r="V146" s="132"/>
      <c r="W146" s="132"/>
      <c r="X146" s="132"/>
      <c r="Y146" s="132"/>
      <c r="Z146" s="132"/>
      <c r="AA146" s="778"/>
      <c r="AB146" s="778"/>
      <c r="AC146" s="778"/>
      <c r="AD146" s="778"/>
      <c r="AE146" s="778"/>
      <c r="AF146" s="778"/>
      <c r="AG146" s="778"/>
      <c r="AH146" s="778"/>
      <c r="AI146" s="778"/>
      <c r="AJ146" s="778"/>
      <c r="AK146" s="778"/>
      <c r="AL146" s="778"/>
      <c r="AM146" s="778"/>
      <c r="AN146" s="778"/>
      <c r="AO146" s="137"/>
      <c r="AP146" s="84"/>
    </row>
    <row r="147" spans="1:42" ht="15" customHeight="1">
      <c r="A147" s="8"/>
      <c r="B147" s="240"/>
      <c r="C147" s="136"/>
      <c r="D147" s="132"/>
      <c r="E147" s="132"/>
      <c r="F147" s="132"/>
      <c r="G147" s="132"/>
      <c r="H147" s="132"/>
      <c r="I147" s="132"/>
      <c r="J147" s="347"/>
      <c r="K147" s="347" t="s">
        <v>1126</v>
      </c>
      <c r="L147" s="832" t="s">
        <v>1125</v>
      </c>
      <c r="M147" s="832"/>
      <c r="N147" s="832"/>
      <c r="O147" s="347" t="s">
        <v>1126</v>
      </c>
      <c r="P147" s="242"/>
      <c r="Q147" s="132"/>
      <c r="R147" s="132"/>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c r="AN147" s="132"/>
      <c r="AO147" s="137"/>
      <c r="AP147" s="84"/>
    </row>
    <row r="148" spans="1:42" ht="12" customHeight="1">
      <c r="A148" s="8"/>
      <c r="B148" s="240"/>
      <c r="C148" s="136" t="str">
        <f>IF(P146="yes","*","")</f>
        <v/>
      </c>
      <c r="D148" s="132" t="str">
        <f>IF(P146="yes","Use types","")</f>
        <v/>
      </c>
      <c r="E148" s="132"/>
      <c r="F148" s="132"/>
      <c r="G148" s="132"/>
      <c r="H148" s="132"/>
      <c r="I148" s="823"/>
      <c r="J148" s="824"/>
      <c r="K148" s="824"/>
      <c r="L148" s="824"/>
      <c r="M148" s="824"/>
      <c r="N148" s="824"/>
      <c r="O148" s="824"/>
      <c r="P148" s="824"/>
      <c r="Q148" s="825"/>
      <c r="R148" s="132"/>
      <c r="S148" s="132"/>
      <c r="T148" s="829" t="str">
        <f ca="1">IF(I148=data!$I$2,"",
IF(
IFERROR(SEARCH(I148,T148),0)=0,
IF(LEN(I148)&gt;0,
       T148&amp;IF(LEN(T148)&gt;0,", ","")&amp;I148,
       ""),
T148
))</f>
        <v/>
      </c>
      <c r="U148" s="830"/>
      <c r="V148" s="830"/>
      <c r="W148" s="830"/>
      <c r="X148" s="830"/>
      <c r="Y148" s="830"/>
      <c r="Z148" s="830"/>
      <c r="AA148" s="830"/>
      <c r="AB148" s="830"/>
      <c r="AC148" s="830"/>
      <c r="AD148" s="830"/>
      <c r="AE148" s="830"/>
      <c r="AF148" s="830"/>
      <c r="AG148" s="830"/>
      <c r="AH148" s="830"/>
      <c r="AI148" s="830"/>
      <c r="AJ148" s="830"/>
      <c r="AK148" s="830"/>
      <c r="AL148" s="830"/>
      <c r="AM148" s="830"/>
      <c r="AN148" s="831"/>
      <c r="AO148" s="137"/>
      <c r="AP148" s="84"/>
    </row>
    <row r="149" spans="1:42" ht="15" customHeight="1">
      <c r="A149" s="8"/>
      <c r="B149" s="240"/>
      <c r="C149" s="136"/>
      <c r="D149" s="132"/>
      <c r="E149" s="132"/>
      <c r="F149" s="132"/>
      <c r="G149" s="132"/>
      <c r="H149" s="132"/>
      <c r="I149" s="132"/>
      <c r="J149" s="347"/>
      <c r="K149" s="347" t="s">
        <v>1126</v>
      </c>
      <c r="L149" s="832" t="s">
        <v>1125</v>
      </c>
      <c r="M149" s="832"/>
      <c r="N149" s="832"/>
      <c r="O149" s="347" t="s">
        <v>1126</v>
      </c>
      <c r="P149" s="347"/>
      <c r="Q149" s="132"/>
      <c r="R149" s="132"/>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7"/>
      <c r="AP149" s="84"/>
    </row>
    <row r="150" spans="1:42" ht="12" customHeight="1">
      <c r="A150" s="8"/>
      <c r="B150" s="240"/>
      <c r="C150" s="136" t="str">
        <f>IF(P146="yes","*","")</f>
        <v/>
      </c>
      <c r="D150" s="132" t="str">
        <f>IF(P146="yes","Derivative types","")</f>
        <v/>
      </c>
      <c r="E150" s="132"/>
      <c r="F150" s="132"/>
      <c r="G150" s="132"/>
      <c r="H150" s="132"/>
      <c r="I150" s="826"/>
      <c r="J150" s="827"/>
      <c r="K150" s="827"/>
      <c r="L150" s="827"/>
      <c r="M150" s="827"/>
      <c r="N150" s="827"/>
      <c r="O150" s="827"/>
      <c r="P150" s="827"/>
      <c r="Q150" s="828"/>
      <c r="R150" s="132"/>
      <c r="S150" s="132"/>
      <c r="T150" s="804" t="str">
        <f ca="1">IF(I150=data!$I$2,"",
IF(
IFERROR(SEARCH(I150,T150),0)=0,
IF(LEN(I150)&gt;0,
       T150&amp;IF(LEN(T150)&gt;0,", ","")&amp;I150,
       ""),
T150
))</f>
        <v/>
      </c>
      <c r="U150" s="805"/>
      <c r="V150" s="805"/>
      <c r="W150" s="805"/>
      <c r="X150" s="805"/>
      <c r="Y150" s="805"/>
      <c r="Z150" s="805"/>
      <c r="AA150" s="805"/>
      <c r="AB150" s="805"/>
      <c r="AC150" s="805"/>
      <c r="AD150" s="805"/>
      <c r="AE150" s="805"/>
      <c r="AF150" s="805"/>
      <c r="AG150" s="805"/>
      <c r="AH150" s="805"/>
      <c r="AI150" s="805"/>
      <c r="AJ150" s="805"/>
      <c r="AK150" s="805"/>
      <c r="AL150" s="805"/>
      <c r="AM150" s="805"/>
      <c r="AN150" s="806"/>
      <c r="AO150" s="137"/>
      <c r="AP150" s="84"/>
    </row>
    <row r="151" spans="1:42" ht="12" customHeight="1">
      <c r="A151" s="8"/>
      <c r="B151" s="240"/>
      <c r="C151" s="136"/>
      <c r="D151" s="132"/>
      <c r="E151" s="132"/>
      <c r="F151" s="132"/>
      <c r="G151" s="132"/>
      <c r="H151" s="132"/>
      <c r="I151" s="132"/>
      <c r="J151" s="132"/>
      <c r="K151" s="132"/>
      <c r="L151" s="132"/>
      <c r="M151" s="132"/>
      <c r="N151" s="132"/>
      <c r="O151" s="132"/>
      <c r="P151" s="132"/>
      <c r="Q151" s="132"/>
      <c r="R151" s="132"/>
      <c r="S151" s="132"/>
      <c r="T151" s="807"/>
      <c r="U151" s="808"/>
      <c r="V151" s="808"/>
      <c r="W151" s="808"/>
      <c r="X151" s="808"/>
      <c r="Y151" s="808"/>
      <c r="Z151" s="808"/>
      <c r="AA151" s="808"/>
      <c r="AB151" s="808"/>
      <c r="AC151" s="808"/>
      <c r="AD151" s="808"/>
      <c r="AE151" s="808"/>
      <c r="AF151" s="808"/>
      <c r="AG151" s="808"/>
      <c r="AH151" s="808"/>
      <c r="AI151" s="808"/>
      <c r="AJ151" s="808"/>
      <c r="AK151" s="808"/>
      <c r="AL151" s="808"/>
      <c r="AM151" s="808"/>
      <c r="AN151" s="809"/>
      <c r="AO151" s="137"/>
      <c r="AP151" s="92"/>
    </row>
    <row r="152" spans="1:42" ht="7.15" customHeight="1">
      <c r="A152" s="8"/>
      <c r="B152" s="241"/>
      <c r="C152" s="23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64"/>
      <c r="AP152" s="84"/>
    </row>
    <row r="153" spans="1:42" ht="5.0999999999999996" customHeight="1">
      <c r="A153" s="8"/>
      <c r="B153" s="8"/>
      <c r="C153" s="20"/>
      <c r="D153" s="8"/>
      <c r="E153" s="8"/>
      <c r="F153" s="8"/>
      <c r="G153" s="8"/>
      <c r="H153" s="8"/>
      <c r="I153" s="8"/>
      <c r="J153" s="8"/>
      <c r="K153" s="8"/>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row>
    <row r="154" spans="1:42" ht="15.75">
      <c r="A154" s="8"/>
      <c r="B154" s="333" t="s">
        <v>983</v>
      </c>
      <c r="C154" s="239"/>
      <c r="D154" s="133"/>
      <c r="E154" s="133"/>
      <c r="F154" s="133"/>
      <c r="G154" s="133"/>
      <c r="H154" s="133"/>
      <c r="I154" s="133"/>
      <c r="J154" s="163"/>
      <c r="K154" s="8"/>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row>
    <row r="155" spans="1:42" ht="5.0999999999999996" customHeight="1">
      <c r="A155" s="8"/>
      <c r="B155" s="240"/>
      <c r="C155" s="136"/>
      <c r="D155" s="132"/>
      <c r="E155" s="132"/>
      <c r="F155" s="132"/>
      <c r="G155" s="132"/>
      <c r="H155" s="132"/>
      <c r="I155" s="132"/>
      <c r="J155" s="132"/>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63"/>
      <c r="AP155" s="84"/>
    </row>
    <row r="156" spans="1:42" ht="15" customHeight="1">
      <c r="A156" s="8"/>
      <c r="B156" s="131"/>
      <c r="C156" s="134" t="s">
        <v>1</v>
      </c>
      <c r="D156" s="132" t="s">
        <v>418</v>
      </c>
      <c r="E156" s="132"/>
      <c r="F156" s="132"/>
      <c r="G156" s="132"/>
      <c r="H156" s="132"/>
      <c r="I156" s="132"/>
      <c r="J156" s="132"/>
      <c r="K156" s="132"/>
      <c r="L156" s="135"/>
      <c r="M156" s="135"/>
      <c r="N156" s="135"/>
      <c r="O156" s="135"/>
      <c r="P156" s="135"/>
      <c r="Q156" s="135"/>
      <c r="R156" s="135"/>
      <c r="S156" s="135"/>
      <c r="T156" s="536"/>
      <c r="U156" s="537"/>
      <c r="V156" s="537"/>
      <c r="W156" s="537"/>
      <c r="X156" s="537"/>
      <c r="Y156" s="537"/>
      <c r="Z156" s="538"/>
      <c r="AA156" s="176"/>
      <c r="AB156" s="176"/>
      <c r="AC156" s="176"/>
      <c r="AD156" s="176"/>
      <c r="AE156" s="176"/>
      <c r="AF156" s="176"/>
      <c r="AG156" s="176"/>
      <c r="AH156" s="176"/>
      <c r="AI156" s="176"/>
      <c r="AJ156" s="176"/>
      <c r="AK156" s="176"/>
      <c r="AL156" s="176"/>
      <c r="AM156" s="176"/>
      <c r="AN156" s="176"/>
      <c r="AO156" s="137"/>
      <c r="AP156" s="84"/>
    </row>
    <row r="157" spans="1:42" ht="5.0999999999999996" customHeight="1">
      <c r="A157" s="8"/>
      <c r="B157" s="131"/>
      <c r="C157" s="134"/>
      <c r="D157" s="132"/>
      <c r="E157" s="132"/>
      <c r="F157" s="132"/>
      <c r="G157" s="132"/>
      <c r="H157" s="132"/>
      <c r="I157" s="132"/>
      <c r="J157" s="132"/>
      <c r="K157" s="132"/>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c r="AG157" s="135"/>
      <c r="AH157" s="135"/>
      <c r="AI157" s="135"/>
      <c r="AJ157" s="135"/>
      <c r="AK157" s="135"/>
      <c r="AL157" s="135"/>
      <c r="AM157" s="135"/>
      <c r="AN157" s="135"/>
      <c r="AO157" s="137"/>
      <c r="AP157" s="84"/>
    </row>
    <row r="158" spans="1:42" ht="15" customHeight="1">
      <c r="A158" s="8"/>
      <c r="B158" s="243"/>
      <c r="C158" s="134" t="str">
        <f>IF(T156="Relative VaR","*","")</f>
        <v/>
      </c>
      <c r="D158" s="132" t="str">
        <f>IF(T156="Relative VaR","Specify the benchmark used","")</f>
        <v/>
      </c>
      <c r="E158" s="132"/>
      <c r="F158" s="132"/>
      <c r="G158" s="132"/>
      <c r="H158" s="132"/>
      <c r="I158" s="132"/>
      <c r="J158" s="132"/>
      <c r="K158" s="132"/>
      <c r="L158" s="135"/>
      <c r="M158" s="135"/>
      <c r="N158" s="135"/>
      <c r="O158" s="135"/>
      <c r="P158" s="135"/>
      <c r="Q158" s="135"/>
      <c r="R158" s="135"/>
      <c r="S158" s="135"/>
      <c r="T158" s="778"/>
      <c r="U158" s="778"/>
      <c r="V158" s="778"/>
      <c r="W158" s="778"/>
      <c r="X158" s="778"/>
      <c r="Y158" s="778"/>
      <c r="Z158" s="778"/>
      <c r="AA158" s="778"/>
      <c r="AB158" s="778"/>
      <c r="AC158" s="778"/>
      <c r="AD158" s="778"/>
      <c r="AE158" s="778"/>
      <c r="AF158" s="778"/>
      <c r="AG158" s="778"/>
      <c r="AH158" s="778"/>
      <c r="AI158" s="778"/>
      <c r="AJ158" s="778"/>
      <c r="AK158" s="778"/>
      <c r="AL158" s="778"/>
      <c r="AM158" s="778"/>
      <c r="AN158" s="778"/>
      <c r="AO158" s="137"/>
      <c r="AP158" s="84"/>
    </row>
    <row r="159" spans="1:42" ht="5.0999999999999996" customHeight="1">
      <c r="A159" s="8"/>
      <c r="B159" s="131"/>
      <c r="C159" s="136"/>
      <c r="D159" s="136"/>
      <c r="E159" s="136"/>
      <c r="F159" s="136"/>
      <c r="G159" s="132"/>
      <c r="H159" s="132"/>
      <c r="I159" s="132"/>
      <c r="J159" s="132"/>
      <c r="K159" s="132"/>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c r="AL159" s="135"/>
      <c r="AM159" s="135"/>
      <c r="AN159" s="135"/>
      <c r="AO159" s="137"/>
      <c r="AP159" s="84"/>
    </row>
    <row r="160" spans="1:42" ht="15" customHeight="1">
      <c r="A160" s="8"/>
      <c r="B160" s="131"/>
      <c r="C160" s="134" t="s">
        <v>1</v>
      </c>
      <c r="D160" s="132" t="s">
        <v>422</v>
      </c>
      <c r="E160" s="132"/>
      <c r="F160" s="132"/>
      <c r="G160" s="132"/>
      <c r="H160" s="132"/>
      <c r="I160" s="132"/>
      <c r="J160" s="132"/>
      <c r="K160" s="132"/>
      <c r="L160" s="135"/>
      <c r="M160" s="135"/>
      <c r="N160" s="135"/>
      <c r="O160" s="135"/>
      <c r="P160" s="135"/>
      <c r="Q160" s="135"/>
      <c r="R160" s="135"/>
      <c r="S160" s="135"/>
      <c r="T160" s="785"/>
      <c r="U160" s="792"/>
      <c r="V160" s="792"/>
      <c r="W160" s="792"/>
      <c r="X160" s="792"/>
      <c r="Y160" s="792"/>
      <c r="Z160" s="792"/>
      <c r="AA160" s="792"/>
      <c r="AB160" s="792"/>
      <c r="AC160" s="792"/>
      <c r="AD160" s="792"/>
      <c r="AE160" s="792"/>
      <c r="AF160" s="792"/>
      <c r="AG160" s="792"/>
      <c r="AH160" s="792"/>
      <c r="AI160" s="792"/>
      <c r="AJ160" s="792"/>
      <c r="AK160" s="792"/>
      <c r="AL160" s="792"/>
      <c r="AM160" s="792"/>
      <c r="AN160" s="793"/>
      <c r="AO160" s="137"/>
      <c r="AP160" s="84"/>
    </row>
    <row r="161" spans="1:42">
      <c r="A161" s="8"/>
      <c r="B161" s="131"/>
      <c r="C161" s="136" t="str">
        <f>IF(T156="A member of the governing body of the fund","*","")</f>
        <v/>
      </c>
      <c r="D161" s="132" t="str">
        <f>IF(T156="A member of the governing body of the fund","Responsible","")</f>
        <v/>
      </c>
      <c r="E161" s="132"/>
      <c r="F161" s="132"/>
      <c r="G161" s="132"/>
      <c r="H161" s="132"/>
      <c r="I161" s="132"/>
      <c r="J161" s="132"/>
      <c r="K161" s="132"/>
      <c r="L161" s="135"/>
      <c r="M161" s="135"/>
      <c r="N161" s="135"/>
      <c r="O161" s="135"/>
      <c r="P161" s="135"/>
      <c r="Q161" s="135"/>
      <c r="R161" s="135"/>
      <c r="S161" s="135"/>
      <c r="T161" s="794"/>
      <c r="U161" s="795"/>
      <c r="V161" s="795"/>
      <c r="W161" s="795"/>
      <c r="X161" s="795"/>
      <c r="Y161" s="795"/>
      <c r="Z161" s="795"/>
      <c r="AA161" s="795"/>
      <c r="AB161" s="795"/>
      <c r="AC161" s="795"/>
      <c r="AD161" s="795"/>
      <c r="AE161" s="795"/>
      <c r="AF161" s="795"/>
      <c r="AG161" s="795"/>
      <c r="AH161" s="795"/>
      <c r="AI161" s="795"/>
      <c r="AJ161" s="795"/>
      <c r="AK161" s="795"/>
      <c r="AL161" s="795"/>
      <c r="AM161" s="795"/>
      <c r="AN161" s="796"/>
      <c r="AO161" s="137"/>
      <c r="AP161" s="84"/>
    </row>
    <row r="162" spans="1:42" ht="15" customHeight="1">
      <c r="A162" s="8"/>
      <c r="B162" s="131"/>
      <c r="C162" s="136"/>
      <c r="D162" s="132"/>
      <c r="E162" s="132"/>
      <c r="F162" s="132"/>
      <c r="G162" s="132"/>
      <c r="H162" s="132"/>
      <c r="I162" s="132"/>
      <c r="J162" s="132"/>
      <c r="K162" s="132"/>
      <c r="L162" s="135"/>
      <c r="M162" s="135"/>
      <c r="N162" s="135"/>
      <c r="O162" s="135"/>
      <c r="P162" s="135"/>
      <c r="Q162" s="135"/>
      <c r="R162" s="135"/>
      <c r="S162" s="135"/>
      <c r="T162" s="794"/>
      <c r="U162" s="795"/>
      <c r="V162" s="795"/>
      <c r="W162" s="795"/>
      <c r="X162" s="795"/>
      <c r="Y162" s="795"/>
      <c r="Z162" s="795"/>
      <c r="AA162" s="795"/>
      <c r="AB162" s="795"/>
      <c r="AC162" s="795"/>
      <c r="AD162" s="795"/>
      <c r="AE162" s="795"/>
      <c r="AF162" s="795"/>
      <c r="AG162" s="795"/>
      <c r="AH162" s="795"/>
      <c r="AI162" s="795"/>
      <c r="AJ162" s="795"/>
      <c r="AK162" s="795"/>
      <c r="AL162" s="795"/>
      <c r="AM162" s="795"/>
      <c r="AN162" s="796"/>
      <c r="AO162" s="137"/>
      <c r="AP162" s="84"/>
    </row>
    <row r="163" spans="1:42" ht="15" customHeight="1">
      <c r="A163" s="8"/>
      <c r="B163" s="131"/>
      <c r="C163" s="136"/>
      <c r="D163" s="136"/>
      <c r="E163" s="136"/>
      <c r="F163" s="136"/>
      <c r="G163" s="132"/>
      <c r="H163" s="132"/>
      <c r="I163" s="132"/>
      <c r="J163" s="132"/>
      <c r="K163" s="132"/>
      <c r="L163" s="135"/>
      <c r="M163" s="135"/>
      <c r="N163" s="135"/>
      <c r="O163" s="135"/>
      <c r="P163" s="135"/>
      <c r="Q163" s="135"/>
      <c r="R163" s="135"/>
      <c r="S163" s="135"/>
      <c r="T163" s="797"/>
      <c r="U163" s="798"/>
      <c r="V163" s="798"/>
      <c r="W163" s="798"/>
      <c r="X163" s="798"/>
      <c r="Y163" s="798"/>
      <c r="Z163" s="798"/>
      <c r="AA163" s="798"/>
      <c r="AB163" s="798"/>
      <c r="AC163" s="798"/>
      <c r="AD163" s="798"/>
      <c r="AE163" s="798"/>
      <c r="AF163" s="798"/>
      <c r="AG163" s="798"/>
      <c r="AH163" s="798"/>
      <c r="AI163" s="798"/>
      <c r="AJ163" s="798"/>
      <c r="AK163" s="798"/>
      <c r="AL163" s="798"/>
      <c r="AM163" s="798"/>
      <c r="AN163" s="799"/>
      <c r="AO163" s="137"/>
      <c r="AP163" s="84"/>
    </row>
    <row r="164" spans="1:42" ht="7.15" customHeight="1">
      <c r="A164" s="8"/>
      <c r="B164" s="131"/>
      <c r="C164" s="136"/>
      <c r="D164" s="132"/>
      <c r="E164" s="132"/>
      <c r="F164" s="132"/>
      <c r="G164" s="132"/>
      <c r="H164" s="132"/>
      <c r="I164" s="132"/>
      <c r="J164" s="132"/>
      <c r="K164" s="132"/>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c r="AG164" s="135"/>
      <c r="AH164" s="135"/>
      <c r="AI164" s="135"/>
      <c r="AJ164" s="135"/>
      <c r="AK164" s="135"/>
      <c r="AL164" s="135"/>
      <c r="AM164" s="135"/>
      <c r="AN164" s="135"/>
      <c r="AO164" s="137"/>
      <c r="AP164" s="84"/>
    </row>
    <row r="165" spans="1:42" ht="15" customHeight="1">
      <c r="A165" s="8"/>
      <c r="B165" s="131"/>
      <c r="C165" s="134" t="str">
        <f>IF(OR(T156="Absolute VaR",T156="Relative VaR"),"*","")</f>
        <v/>
      </c>
      <c r="D165" s="244" t="str">
        <f>IF(OR(T156="Absolute VaR",T156="Relative VaR"),"Maximum (internal) VaR limit","")</f>
        <v/>
      </c>
      <c r="E165" s="244"/>
      <c r="F165" s="244"/>
      <c r="G165" s="132"/>
      <c r="H165" s="132"/>
      <c r="I165" s="132"/>
      <c r="J165" s="132"/>
      <c r="K165" s="132"/>
      <c r="L165" s="135"/>
      <c r="M165" s="135"/>
      <c r="N165" s="135"/>
      <c r="O165" s="135"/>
      <c r="P165" s="135"/>
      <c r="Q165" s="135"/>
      <c r="R165" s="135"/>
      <c r="S165" s="135"/>
      <c r="T165" s="765"/>
      <c r="U165" s="765"/>
      <c r="V165" s="765"/>
      <c r="W165" s="765"/>
      <c r="X165" s="765"/>
      <c r="Y165" s="765"/>
      <c r="Z165" s="765"/>
      <c r="AA165" s="135"/>
      <c r="AB165" s="135"/>
      <c r="AC165" s="135"/>
      <c r="AD165" s="135"/>
      <c r="AE165" s="135"/>
      <c r="AF165" s="135"/>
      <c r="AG165" s="135"/>
      <c r="AH165" s="135"/>
      <c r="AI165" s="135"/>
      <c r="AJ165" s="135"/>
      <c r="AK165" s="135"/>
      <c r="AL165" s="135"/>
      <c r="AM165" s="135"/>
      <c r="AN165" s="135"/>
      <c r="AO165" s="137"/>
      <c r="AP165" s="84"/>
    </row>
    <row r="166" spans="1:42" ht="7.15" customHeight="1">
      <c r="A166" s="8"/>
      <c r="B166" s="131"/>
      <c r="C166" s="136"/>
      <c r="D166" s="245"/>
      <c r="E166" s="245"/>
      <c r="F166" s="245"/>
      <c r="G166" s="132"/>
      <c r="H166" s="132"/>
      <c r="I166" s="132"/>
      <c r="J166" s="132"/>
      <c r="K166" s="132"/>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7"/>
      <c r="AP166" s="84"/>
    </row>
    <row r="167" spans="1:42" ht="15" customHeight="1">
      <c r="A167" s="8"/>
      <c r="B167" s="131"/>
      <c r="C167" s="344" t="str">
        <f>IF(OR(T156="Absolute VaR",T156="Relative VaR"),"Expected level of leverage as disclosed in prospectus (%)","")</f>
        <v/>
      </c>
      <c r="D167" s="245"/>
      <c r="E167" s="245"/>
      <c r="F167" s="245"/>
      <c r="G167" s="132"/>
      <c r="H167" s="132"/>
      <c r="I167" s="132"/>
      <c r="J167" s="132"/>
      <c r="K167" s="132"/>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c r="AL167" s="135"/>
      <c r="AM167" s="135"/>
      <c r="AN167" s="135"/>
      <c r="AO167" s="137"/>
      <c r="AP167" s="84"/>
    </row>
    <row r="168" spans="1:42" ht="7.15" customHeight="1">
      <c r="A168" s="8"/>
      <c r="B168" s="131"/>
      <c r="C168" s="136"/>
      <c r="D168" s="245"/>
      <c r="E168" s="245"/>
      <c r="F168" s="245"/>
      <c r="G168" s="132"/>
      <c r="H168" s="132"/>
      <c r="I168" s="132"/>
      <c r="J168" s="132"/>
      <c r="K168" s="132"/>
      <c r="L168" s="135"/>
      <c r="M168" s="135"/>
      <c r="N168" s="135"/>
      <c r="O168" s="135"/>
      <c r="P168" s="135"/>
      <c r="Q168" s="135"/>
      <c r="R168" s="135"/>
      <c r="S168" s="135"/>
      <c r="T168" s="135"/>
      <c r="U168" s="135"/>
      <c r="V168" s="247"/>
      <c r="W168" s="135"/>
      <c r="X168" s="135"/>
      <c r="Y168" s="135"/>
      <c r="Z168" s="135"/>
      <c r="AA168" s="135"/>
      <c r="AB168" s="135"/>
      <c r="AC168" s="135"/>
      <c r="AD168" s="135"/>
      <c r="AE168" s="135"/>
      <c r="AF168" s="135"/>
      <c r="AG168" s="135"/>
      <c r="AH168" s="135"/>
      <c r="AI168" s="135"/>
      <c r="AJ168" s="135"/>
      <c r="AK168" s="135"/>
      <c r="AL168" s="135"/>
      <c r="AM168" s="135"/>
      <c r="AN168" s="135"/>
      <c r="AO168" s="137"/>
      <c r="AP168" s="84"/>
    </row>
    <row r="169" spans="1:42" ht="15" customHeight="1">
      <c r="A169" s="8"/>
      <c r="B169" s="131"/>
      <c r="C169" s="134" t="str">
        <f>IF(OR(T156="Absolute VaR",T156="Relative VaR"),"*","")</f>
        <v/>
      </c>
      <c r="D169" s="244" t="str">
        <f>IF(OR(T156="Absolute VaR",T156="Relative VaR"),"Minimum","")</f>
        <v/>
      </c>
      <c r="E169" s="244"/>
      <c r="F169" s="244"/>
      <c r="G169" s="132"/>
      <c r="H169" s="132"/>
      <c r="I169" s="135"/>
      <c r="J169" s="132"/>
      <c r="K169" s="132"/>
      <c r="L169" s="135"/>
      <c r="M169" s="135"/>
      <c r="N169" s="135"/>
      <c r="O169" s="135"/>
      <c r="P169" s="135"/>
      <c r="Q169" s="135"/>
      <c r="R169" s="135"/>
      <c r="S169" s="135"/>
      <c r="T169" s="765"/>
      <c r="U169" s="765"/>
      <c r="V169" s="765"/>
      <c r="W169" s="765"/>
      <c r="X169" s="765"/>
      <c r="Y169" s="765"/>
      <c r="Z169" s="765"/>
      <c r="AA169" s="135"/>
      <c r="AB169" s="135"/>
      <c r="AC169" s="135"/>
      <c r="AD169" s="135"/>
      <c r="AE169" s="135"/>
      <c r="AF169" s="135"/>
      <c r="AG169" s="135"/>
      <c r="AH169" s="135"/>
      <c r="AI169" s="135"/>
      <c r="AJ169" s="135"/>
      <c r="AK169" s="135"/>
      <c r="AL169" s="135"/>
      <c r="AM169" s="135"/>
      <c r="AN169" s="135"/>
      <c r="AO169" s="137"/>
      <c r="AP169" s="84"/>
    </row>
    <row r="170" spans="1:42" ht="7.15" customHeight="1">
      <c r="A170" s="8"/>
      <c r="B170" s="131"/>
      <c r="C170" s="136"/>
      <c r="D170" s="245"/>
      <c r="E170" s="245"/>
      <c r="F170" s="245"/>
      <c r="G170" s="132"/>
      <c r="H170" s="132"/>
      <c r="I170" s="132"/>
      <c r="J170" s="132"/>
      <c r="K170" s="132"/>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7"/>
      <c r="AP170" s="84"/>
    </row>
    <row r="171" spans="1:42" ht="15" customHeight="1">
      <c r="A171" s="8"/>
      <c r="B171" s="131"/>
      <c r="C171" s="134" t="str">
        <f>IF(OR(T156="Absolute VaR",T156="Relative VaR"),"*","")</f>
        <v/>
      </c>
      <c r="D171" s="244" t="str">
        <f>IF(OR(T156="Absolute VaR",T156="Relative VaR"),"Average","")</f>
        <v/>
      </c>
      <c r="E171" s="244"/>
      <c r="F171" s="244"/>
      <c r="G171" s="132"/>
      <c r="H171" s="132"/>
      <c r="I171" s="135"/>
      <c r="J171" s="132"/>
      <c r="K171" s="132"/>
      <c r="L171" s="135"/>
      <c r="M171" s="135"/>
      <c r="N171" s="135"/>
      <c r="O171" s="135"/>
      <c r="P171" s="135"/>
      <c r="Q171" s="135"/>
      <c r="R171" s="135"/>
      <c r="S171" s="135"/>
      <c r="T171" s="765"/>
      <c r="U171" s="765"/>
      <c r="V171" s="765"/>
      <c r="W171" s="765"/>
      <c r="X171" s="765"/>
      <c r="Y171" s="765"/>
      <c r="Z171" s="765"/>
      <c r="AA171" s="135"/>
      <c r="AB171" s="135"/>
      <c r="AC171" s="135"/>
      <c r="AD171" s="135"/>
      <c r="AE171" s="135"/>
      <c r="AF171" s="135"/>
      <c r="AG171" s="135"/>
      <c r="AH171" s="135"/>
      <c r="AI171" s="135"/>
      <c r="AJ171" s="135"/>
      <c r="AK171" s="135"/>
      <c r="AL171" s="135"/>
      <c r="AM171" s="135"/>
      <c r="AN171" s="135"/>
      <c r="AO171" s="137"/>
      <c r="AP171" s="84"/>
    </row>
    <row r="172" spans="1:42" ht="7.15" customHeight="1">
      <c r="A172" s="8"/>
      <c r="B172" s="131"/>
      <c r="C172" s="136"/>
      <c r="D172" s="245"/>
      <c r="E172" s="245"/>
      <c r="F172" s="245"/>
      <c r="G172" s="132"/>
      <c r="H172" s="132"/>
      <c r="I172" s="132"/>
      <c r="J172" s="132"/>
      <c r="K172" s="132"/>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7"/>
      <c r="AP172" s="84"/>
    </row>
    <row r="173" spans="1:42" ht="15" customHeight="1">
      <c r="A173" s="8"/>
      <c r="B173" s="131"/>
      <c r="C173" s="134" t="str">
        <f>IF(OR(T156="Absolute VaR",T156="Relative VaR"),"*","")</f>
        <v/>
      </c>
      <c r="D173" s="244" t="str">
        <f>IF(OR(T156="Absolute VaR",T156="Relative VaR"),"Maximum","")</f>
        <v/>
      </c>
      <c r="E173" s="244"/>
      <c r="F173" s="244"/>
      <c r="G173" s="132"/>
      <c r="H173" s="132"/>
      <c r="I173" s="135"/>
      <c r="J173" s="132"/>
      <c r="K173" s="132"/>
      <c r="L173" s="135"/>
      <c r="M173" s="135"/>
      <c r="N173" s="135"/>
      <c r="O173" s="135"/>
      <c r="P173" s="135"/>
      <c r="Q173" s="135"/>
      <c r="R173" s="135"/>
      <c r="S173" s="135"/>
      <c r="T173" s="765"/>
      <c r="U173" s="765"/>
      <c r="V173" s="765"/>
      <c r="W173" s="765"/>
      <c r="X173" s="765"/>
      <c r="Y173" s="765"/>
      <c r="Z173" s="765"/>
      <c r="AA173" s="135"/>
      <c r="AB173" s="135"/>
      <c r="AC173" s="135"/>
      <c r="AD173" s="135"/>
      <c r="AE173" s="135"/>
      <c r="AF173" s="135"/>
      <c r="AG173" s="135"/>
      <c r="AH173" s="135"/>
      <c r="AI173" s="135"/>
      <c r="AJ173" s="135"/>
      <c r="AK173" s="135"/>
      <c r="AL173" s="135"/>
      <c r="AM173" s="135"/>
      <c r="AN173" s="135"/>
      <c r="AO173" s="137"/>
      <c r="AP173" s="84"/>
    </row>
    <row r="174" spans="1:42" ht="7.15" customHeight="1">
      <c r="A174" s="8"/>
      <c r="B174" s="157"/>
      <c r="C174" s="238"/>
      <c r="D174" s="246"/>
      <c r="E174" s="246"/>
      <c r="F174" s="246"/>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64"/>
      <c r="AP174" s="84"/>
    </row>
    <row r="175" spans="1:42" ht="7.15" customHeight="1">
      <c r="A175" s="8"/>
      <c r="B175" s="8"/>
      <c r="C175" s="8"/>
      <c r="D175" s="8"/>
      <c r="E175" s="8"/>
      <c r="F175" s="8"/>
      <c r="G175" s="8"/>
      <c r="H175" s="8"/>
      <c r="I175" s="8"/>
      <c r="J175" s="8"/>
      <c r="K175" s="8"/>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row>
    <row r="176" spans="1:42" ht="15" customHeight="1">
      <c r="A176" s="8"/>
      <c r="B176" s="334" t="s">
        <v>1026</v>
      </c>
      <c r="C176" s="248"/>
      <c r="D176" s="8"/>
      <c r="E176" s="222" t="str">
        <f>IF(W126="Yes","You have checked 'SFTR (SFT &amp; TRS)', please provide the following information for the SFTR"," ")</f>
        <v xml:space="preserve"> </v>
      </c>
      <c r="F176" s="8"/>
      <c r="G176" s="8"/>
      <c r="H176" s="8"/>
      <c r="I176" s="8"/>
      <c r="J176" s="8"/>
      <c r="K176" s="8"/>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221" t="str">
        <f>IF(W126&lt;&gt;"Yes","See below"," ")</f>
        <v>See below</v>
      </c>
      <c r="AM176" s="59"/>
      <c r="AN176" s="60"/>
      <c r="AO176" s="60" t="str">
        <f>IF(W126&lt;&gt;"Yes",CHAR(242)," ")</f>
        <v>ò</v>
      </c>
      <c r="AP176" s="84"/>
    </row>
    <row r="177" spans="1:42" ht="5.0999999999999996" customHeight="1">
      <c r="A177" s="8"/>
      <c r="B177" s="240"/>
      <c r="C177" s="136"/>
      <c r="D177" s="133"/>
      <c r="E177" s="158"/>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c r="AO177" s="163"/>
      <c r="AP177" s="84"/>
    </row>
    <row r="178" spans="1:42" ht="25.15" customHeight="1">
      <c r="A178" s="8"/>
      <c r="B178" s="240"/>
      <c r="C178" s="744" t="s">
        <v>1027</v>
      </c>
      <c r="D178" s="744"/>
      <c r="E178" s="744"/>
      <c r="F178" s="745"/>
      <c r="G178" s="803" t="s">
        <v>635</v>
      </c>
      <c r="H178" s="744"/>
      <c r="I178" s="744"/>
      <c r="J178" s="744"/>
      <c r="K178" s="744"/>
      <c r="L178" s="744"/>
      <c r="M178" s="744"/>
      <c r="N178" s="744"/>
      <c r="O178" s="744"/>
      <c r="P178" s="744"/>
      <c r="Q178" s="744"/>
      <c r="R178" s="744"/>
      <c r="S178" s="744"/>
      <c r="T178" s="744"/>
      <c r="U178" s="745"/>
      <c r="V178" s="774" t="s">
        <v>1320</v>
      </c>
      <c r="W178" s="775"/>
      <c r="X178" s="775"/>
      <c r="Y178" s="775"/>
      <c r="Z178" s="775"/>
      <c r="AA178" s="775"/>
      <c r="AB178" s="775"/>
      <c r="AC178" s="771" t="s">
        <v>1321</v>
      </c>
      <c r="AD178" s="772"/>
      <c r="AE178" s="772"/>
      <c r="AF178" s="772"/>
      <c r="AG178" s="772"/>
      <c r="AH178" s="772"/>
      <c r="AI178" s="131"/>
      <c r="AJ178" s="132"/>
      <c r="AK178" s="132"/>
      <c r="AL178" s="132"/>
      <c r="AM178" s="132"/>
      <c r="AN178" s="132"/>
      <c r="AO178" s="137"/>
      <c r="AP178" s="84"/>
    </row>
    <row r="179" spans="1:42" ht="15.75">
      <c r="A179" s="8"/>
      <c r="B179" s="240"/>
      <c r="C179" s="746"/>
      <c r="D179" s="746"/>
      <c r="E179" s="746"/>
      <c r="F179" s="746"/>
      <c r="G179" s="762" t="s">
        <v>1386</v>
      </c>
      <c r="H179" s="762"/>
      <c r="I179" s="762"/>
      <c r="J179" s="762"/>
      <c r="K179" s="762"/>
      <c r="L179" s="762"/>
      <c r="M179" s="762"/>
      <c r="N179" s="762"/>
      <c r="O179" s="762"/>
      <c r="P179" s="762"/>
      <c r="Q179" s="762"/>
      <c r="R179" s="762"/>
      <c r="S179" s="762"/>
      <c r="T179" s="762"/>
      <c r="U179" s="762"/>
      <c r="V179" s="769"/>
      <c r="W179" s="770"/>
      <c r="X179" s="770"/>
      <c r="Y179" s="770"/>
      <c r="Z179" s="770"/>
      <c r="AA179" s="770"/>
      <c r="AB179" s="770"/>
      <c r="AC179" s="773"/>
      <c r="AD179" s="773"/>
      <c r="AE179" s="773"/>
      <c r="AF179" s="773"/>
      <c r="AG179" s="773"/>
      <c r="AH179" s="773"/>
      <c r="AI179" s="132"/>
      <c r="AJ179" s="132"/>
      <c r="AK179" s="132"/>
      <c r="AL179" s="132"/>
      <c r="AM179" s="132"/>
      <c r="AN179" s="132"/>
      <c r="AO179" s="137"/>
      <c r="AP179" s="84"/>
    </row>
    <row r="180" spans="1:42" ht="15.75">
      <c r="A180" s="8"/>
      <c r="B180" s="240"/>
      <c r="C180" s="746"/>
      <c r="D180" s="746"/>
      <c r="E180" s="746"/>
      <c r="F180" s="746"/>
      <c r="G180" s="762" t="s">
        <v>1387</v>
      </c>
      <c r="H180" s="762"/>
      <c r="I180" s="762"/>
      <c r="J180" s="762"/>
      <c r="K180" s="762"/>
      <c r="L180" s="762"/>
      <c r="M180" s="762"/>
      <c r="N180" s="762"/>
      <c r="O180" s="762"/>
      <c r="P180" s="762"/>
      <c r="Q180" s="762"/>
      <c r="R180" s="762"/>
      <c r="S180" s="762"/>
      <c r="T180" s="762"/>
      <c r="U180" s="762"/>
      <c r="V180" s="769"/>
      <c r="W180" s="770"/>
      <c r="X180" s="770"/>
      <c r="Y180" s="770"/>
      <c r="Z180" s="770"/>
      <c r="AA180" s="770"/>
      <c r="AB180" s="770"/>
      <c r="AC180" s="773"/>
      <c r="AD180" s="773"/>
      <c r="AE180" s="773"/>
      <c r="AF180" s="773"/>
      <c r="AG180" s="773"/>
      <c r="AH180" s="773"/>
      <c r="AI180" s="132"/>
      <c r="AJ180" s="132"/>
      <c r="AK180" s="132"/>
      <c r="AL180" s="132"/>
      <c r="AM180" s="132"/>
      <c r="AN180" s="132"/>
      <c r="AO180" s="137"/>
      <c r="AP180" s="502"/>
    </row>
    <row r="181" spans="1:42" ht="15.75">
      <c r="A181" s="8"/>
      <c r="B181" s="240"/>
      <c r="C181" s="746"/>
      <c r="D181" s="746"/>
      <c r="E181" s="746"/>
      <c r="F181" s="746"/>
      <c r="G181" s="762" t="s">
        <v>1325</v>
      </c>
      <c r="H181" s="762"/>
      <c r="I181" s="762"/>
      <c r="J181" s="762"/>
      <c r="K181" s="762"/>
      <c r="L181" s="762"/>
      <c r="M181" s="762"/>
      <c r="N181" s="762"/>
      <c r="O181" s="762"/>
      <c r="P181" s="762"/>
      <c r="Q181" s="762"/>
      <c r="R181" s="762"/>
      <c r="S181" s="762"/>
      <c r="T181" s="762"/>
      <c r="U181" s="762"/>
      <c r="V181" s="769"/>
      <c r="W181" s="770"/>
      <c r="X181" s="770"/>
      <c r="Y181" s="770"/>
      <c r="Z181" s="770"/>
      <c r="AA181" s="770"/>
      <c r="AB181" s="770"/>
      <c r="AC181" s="773"/>
      <c r="AD181" s="773"/>
      <c r="AE181" s="773"/>
      <c r="AF181" s="773"/>
      <c r="AG181" s="773"/>
      <c r="AH181" s="773"/>
      <c r="AI181" s="132"/>
      <c r="AJ181" s="132"/>
      <c r="AK181" s="132"/>
      <c r="AL181" s="132"/>
      <c r="AM181" s="132"/>
      <c r="AN181" s="132"/>
      <c r="AO181" s="137"/>
      <c r="AP181" s="84"/>
    </row>
    <row r="182" spans="1:42" ht="15.75">
      <c r="A182" s="8"/>
      <c r="B182" s="240"/>
      <c r="C182" s="746"/>
      <c r="D182" s="746"/>
      <c r="E182" s="746"/>
      <c r="F182" s="746"/>
      <c r="G182" s="762" t="s">
        <v>1324</v>
      </c>
      <c r="H182" s="762"/>
      <c r="I182" s="762"/>
      <c r="J182" s="762"/>
      <c r="K182" s="762"/>
      <c r="L182" s="762"/>
      <c r="M182" s="762"/>
      <c r="N182" s="762"/>
      <c r="O182" s="762"/>
      <c r="P182" s="762"/>
      <c r="Q182" s="762"/>
      <c r="R182" s="762"/>
      <c r="S182" s="762"/>
      <c r="T182" s="762"/>
      <c r="U182" s="762"/>
      <c r="V182" s="769"/>
      <c r="W182" s="770"/>
      <c r="X182" s="770"/>
      <c r="Y182" s="770"/>
      <c r="Z182" s="770"/>
      <c r="AA182" s="770"/>
      <c r="AB182" s="770"/>
      <c r="AC182" s="773"/>
      <c r="AD182" s="773"/>
      <c r="AE182" s="773"/>
      <c r="AF182" s="773"/>
      <c r="AG182" s="773"/>
      <c r="AH182" s="773"/>
      <c r="AI182" s="132"/>
      <c r="AJ182" s="132"/>
      <c r="AK182" s="132"/>
      <c r="AL182" s="132"/>
      <c r="AM182" s="132"/>
      <c r="AN182" s="132"/>
      <c r="AO182" s="137"/>
      <c r="AP182" s="84"/>
    </row>
    <row r="183" spans="1:42" ht="15.75">
      <c r="A183" s="8"/>
      <c r="B183" s="240"/>
      <c r="C183" s="746"/>
      <c r="D183" s="746"/>
      <c r="E183" s="746"/>
      <c r="F183" s="746"/>
      <c r="G183" s="762" t="s">
        <v>1028</v>
      </c>
      <c r="H183" s="762"/>
      <c r="I183" s="762"/>
      <c r="J183" s="762"/>
      <c r="K183" s="762"/>
      <c r="L183" s="762"/>
      <c r="M183" s="762"/>
      <c r="N183" s="762"/>
      <c r="O183" s="762"/>
      <c r="P183" s="762"/>
      <c r="Q183" s="762"/>
      <c r="R183" s="762"/>
      <c r="S183" s="762"/>
      <c r="T183" s="762"/>
      <c r="U183" s="762"/>
      <c r="V183" s="769"/>
      <c r="W183" s="770"/>
      <c r="X183" s="770"/>
      <c r="Y183" s="770"/>
      <c r="Z183" s="770"/>
      <c r="AA183" s="770"/>
      <c r="AB183" s="770"/>
      <c r="AC183" s="773"/>
      <c r="AD183" s="773"/>
      <c r="AE183" s="773"/>
      <c r="AF183" s="773"/>
      <c r="AG183" s="773"/>
      <c r="AH183" s="773"/>
      <c r="AI183" s="132"/>
      <c r="AJ183" s="132"/>
      <c r="AK183" s="132"/>
      <c r="AL183" s="132"/>
      <c r="AM183" s="132"/>
      <c r="AN183" s="132"/>
      <c r="AO183" s="137"/>
      <c r="AP183" s="84"/>
    </row>
    <row r="184" spans="1:42" ht="5.0999999999999996" customHeight="1">
      <c r="A184" s="8"/>
      <c r="B184" s="241"/>
      <c r="C184" s="249"/>
      <c r="D184" s="249"/>
      <c r="E184" s="249"/>
      <c r="F184" s="249"/>
      <c r="G184" s="249"/>
      <c r="H184" s="249"/>
      <c r="I184" s="249"/>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c r="AN184" s="158"/>
      <c r="AO184" s="164"/>
      <c r="AP184" s="84"/>
    </row>
    <row r="185" spans="1:42" ht="5.0999999999999996" customHeight="1">
      <c r="A185" s="8"/>
      <c r="B185" s="23"/>
      <c r="C185" s="20"/>
      <c r="D185" s="8"/>
      <c r="E185" s="8"/>
      <c r="F185" s="8"/>
      <c r="G185" s="8"/>
      <c r="H185" s="8"/>
      <c r="I185" s="8"/>
      <c r="J185" s="8"/>
      <c r="K185" s="8"/>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row>
    <row r="186" spans="1:42" ht="15.75">
      <c r="A186" s="84"/>
      <c r="B186" s="348" t="s">
        <v>1029</v>
      </c>
      <c r="C186" s="250"/>
      <c r="D186" s="250"/>
      <c r="E186" s="251"/>
      <c r="F186" s="251"/>
      <c r="G186" s="251"/>
      <c r="H186" s="251"/>
      <c r="I186" s="251"/>
      <c r="J186" s="133"/>
      <c r="K186" s="133"/>
      <c r="L186" s="133"/>
      <c r="M186" s="133"/>
      <c r="N186" s="133"/>
      <c r="O186" s="133"/>
      <c r="P186" s="133"/>
      <c r="Q186" s="133"/>
      <c r="R186" s="133"/>
      <c r="S186" s="133"/>
      <c r="T186" s="133"/>
      <c r="U186" s="133"/>
      <c r="V186" s="133"/>
      <c r="W186" s="163"/>
      <c r="X186" s="84"/>
      <c r="Y186" s="84"/>
      <c r="Z186" s="84"/>
      <c r="AA186" s="84"/>
      <c r="AB186" s="84"/>
      <c r="AC186" s="84"/>
      <c r="AD186" s="84"/>
      <c r="AE186" s="84"/>
      <c r="AF186" s="84"/>
      <c r="AG186" s="84"/>
      <c r="AH186" s="84"/>
      <c r="AI186" s="84"/>
      <c r="AJ186" s="84"/>
      <c r="AK186" s="84"/>
      <c r="AL186" s="84"/>
      <c r="AM186" s="84"/>
      <c r="AN186" s="84"/>
      <c r="AO186" s="84"/>
      <c r="AP186" s="84"/>
    </row>
    <row r="187" spans="1:42" ht="5.0999999999999996" customHeight="1">
      <c r="A187" s="84"/>
      <c r="B187" s="252"/>
      <c r="C187" s="253"/>
      <c r="D187" s="253"/>
      <c r="E187" s="253"/>
      <c r="F187" s="253"/>
      <c r="G187" s="253"/>
      <c r="H187" s="253"/>
      <c r="I187" s="253"/>
      <c r="J187" s="132"/>
      <c r="K187" s="132"/>
      <c r="L187" s="132"/>
      <c r="M187" s="132"/>
      <c r="N187" s="132"/>
      <c r="O187" s="135"/>
      <c r="P187" s="135"/>
      <c r="Q187" s="135"/>
      <c r="R187" s="135"/>
      <c r="S187" s="135"/>
      <c r="T187" s="135"/>
      <c r="U187" s="135"/>
      <c r="V187" s="135"/>
      <c r="W187" s="135"/>
      <c r="X187" s="133"/>
      <c r="Y187" s="133"/>
      <c r="Z187" s="133"/>
      <c r="AA187" s="133"/>
      <c r="AB187" s="133"/>
      <c r="AC187" s="133"/>
      <c r="AD187" s="133"/>
      <c r="AE187" s="133"/>
      <c r="AF187" s="133"/>
      <c r="AG187" s="133"/>
      <c r="AH187" s="133"/>
      <c r="AI187" s="133"/>
      <c r="AJ187" s="133"/>
      <c r="AK187" s="133"/>
      <c r="AL187" s="133"/>
      <c r="AM187" s="133"/>
      <c r="AN187" s="133"/>
      <c r="AO187" s="163"/>
      <c r="AP187" s="84"/>
    </row>
    <row r="188" spans="1:42" ht="15.75">
      <c r="A188" s="84"/>
      <c r="B188" s="254">
        <v>1</v>
      </c>
      <c r="C188" s="154" t="s">
        <v>1030</v>
      </c>
      <c r="D188" s="154"/>
      <c r="E188" s="154"/>
      <c r="F188" s="154"/>
      <c r="G188" s="154"/>
      <c r="H188" s="154"/>
      <c r="I188" s="132"/>
      <c r="J188" s="132"/>
      <c r="K188" s="132"/>
      <c r="L188" s="132"/>
      <c r="M188" s="132"/>
      <c r="N188" s="132"/>
      <c r="O188" s="135"/>
      <c r="P188" s="135"/>
      <c r="Q188" s="135"/>
      <c r="R188" s="135"/>
      <c r="S188" s="135"/>
      <c r="T188" s="135"/>
      <c r="U188" s="135"/>
      <c r="V188" s="135"/>
      <c r="W188" s="135"/>
      <c r="X188" s="135"/>
      <c r="Y188" s="135"/>
      <c r="Z188" s="135"/>
      <c r="AA188" s="135"/>
      <c r="AB188" s="135"/>
      <c r="AC188" s="135"/>
      <c r="AD188" s="135"/>
      <c r="AE188" s="135"/>
      <c r="AF188" s="135"/>
      <c r="AG188" s="135"/>
      <c r="AH188" s="776"/>
      <c r="AI188" s="777"/>
      <c r="AJ188" s="135"/>
      <c r="AK188" s="135"/>
      <c r="AL188" s="135"/>
      <c r="AM188" s="135"/>
      <c r="AN188" s="135"/>
      <c r="AO188" s="137"/>
      <c r="AP188" s="84"/>
    </row>
    <row r="189" spans="1:42" ht="15.75">
      <c r="A189" s="84"/>
      <c r="B189" s="252"/>
      <c r="C189" s="154" t="s">
        <v>1435</v>
      </c>
      <c r="D189" s="154"/>
      <c r="E189" s="154"/>
      <c r="F189" s="154"/>
      <c r="G189" s="154"/>
      <c r="H189" s="154"/>
      <c r="I189" s="132"/>
      <c r="J189" s="132"/>
      <c r="K189" s="132"/>
      <c r="L189" s="132"/>
      <c r="M189" s="132"/>
      <c r="N189" s="132"/>
      <c r="O189" s="135"/>
      <c r="P189" s="135"/>
      <c r="Q189" s="135"/>
      <c r="R189" s="135"/>
      <c r="S189" s="135"/>
      <c r="T189" s="135"/>
      <c r="U189" s="135"/>
      <c r="V189" s="135"/>
      <c r="W189" s="135"/>
      <c r="X189" s="135"/>
      <c r="Y189" s="135"/>
      <c r="Z189" s="135"/>
      <c r="AA189" s="135"/>
      <c r="AB189" s="135"/>
      <c r="AC189" s="135"/>
      <c r="AD189" s="135"/>
      <c r="AE189" s="135"/>
      <c r="AF189" s="135"/>
      <c r="AG189" s="135"/>
      <c r="AH189" s="135"/>
      <c r="AI189" s="135"/>
      <c r="AJ189" s="135"/>
      <c r="AK189" s="135"/>
      <c r="AL189" s="135"/>
      <c r="AM189" s="135"/>
      <c r="AN189" s="135"/>
      <c r="AO189" s="137"/>
      <c r="AP189" s="84"/>
    </row>
    <row r="190" spans="1:42" ht="15.75">
      <c r="A190" s="84"/>
      <c r="B190" s="252"/>
      <c r="C190" s="154" t="s">
        <v>1031</v>
      </c>
      <c r="D190" s="154"/>
      <c r="E190" s="154"/>
      <c r="F190" s="154"/>
      <c r="G190" s="154"/>
      <c r="H190" s="154"/>
      <c r="I190" s="255"/>
      <c r="J190" s="132"/>
      <c r="K190" s="132"/>
      <c r="L190" s="132"/>
      <c r="M190" s="132"/>
      <c r="N190" s="132"/>
      <c r="O190" s="135"/>
      <c r="P190" s="135"/>
      <c r="Q190" s="135"/>
      <c r="R190" s="135"/>
      <c r="S190" s="135"/>
      <c r="T190" s="135"/>
      <c r="U190" s="135"/>
      <c r="V190" s="135"/>
      <c r="W190" s="135"/>
      <c r="X190" s="135"/>
      <c r="Y190" s="135"/>
      <c r="Z190" s="135"/>
      <c r="AA190" s="135"/>
      <c r="AB190" s="135"/>
      <c r="AC190" s="135"/>
      <c r="AD190" s="135"/>
      <c r="AE190" s="135"/>
      <c r="AF190" s="135"/>
      <c r="AG190" s="135"/>
      <c r="AH190" s="135"/>
      <c r="AI190" s="135"/>
      <c r="AJ190" s="135"/>
      <c r="AK190" s="135"/>
      <c r="AL190" s="135"/>
      <c r="AM190" s="135"/>
      <c r="AN190" s="135"/>
      <c r="AO190" s="137"/>
      <c r="AP190" s="84"/>
    </row>
    <row r="191" spans="1:42" ht="5.0999999999999996" customHeight="1">
      <c r="A191" s="84"/>
      <c r="B191" s="252"/>
      <c r="C191" s="154"/>
      <c r="D191" s="154"/>
      <c r="E191" s="154"/>
      <c r="F191" s="154"/>
      <c r="G191" s="154"/>
      <c r="H191" s="154"/>
      <c r="I191" s="154"/>
      <c r="J191" s="132"/>
      <c r="K191" s="132"/>
      <c r="L191" s="132"/>
      <c r="M191" s="132"/>
      <c r="N191" s="132"/>
      <c r="O191" s="135"/>
      <c r="P191" s="135"/>
      <c r="Q191" s="135"/>
      <c r="R191" s="135"/>
      <c r="S191" s="135"/>
      <c r="T191" s="135"/>
      <c r="U191" s="135"/>
      <c r="V191" s="135"/>
      <c r="W191" s="135"/>
      <c r="X191" s="135"/>
      <c r="Y191" s="135"/>
      <c r="Z191" s="135"/>
      <c r="AA191" s="135"/>
      <c r="AB191" s="135"/>
      <c r="AC191" s="135"/>
      <c r="AD191" s="135"/>
      <c r="AE191" s="135"/>
      <c r="AF191" s="135"/>
      <c r="AG191" s="135"/>
      <c r="AH191" s="135"/>
      <c r="AI191" s="135"/>
      <c r="AJ191" s="135"/>
      <c r="AK191" s="135"/>
      <c r="AL191" s="135"/>
      <c r="AM191" s="135"/>
      <c r="AN191" s="135"/>
      <c r="AO191" s="137"/>
      <c r="AP191" s="84"/>
    </row>
    <row r="192" spans="1:42" ht="15.75">
      <c r="A192" s="84"/>
      <c r="B192" s="254">
        <v>2</v>
      </c>
      <c r="C192" s="154" t="s">
        <v>1032</v>
      </c>
      <c r="D192" s="154"/>
      <c r="E192" s="154"/>
      <c r="F192" s="154"/>
      <c r="G192" s="154"/>
      <c r="H192" s="154"/>
      <c r="I192" s="154"/>
      <c r="J192" s="132"/>
      <c r="K192" s="132"/>
      <c r="L192" s="132"/>
      <c r="M192" s="132"/>
      <c r="N192" s="132"/>
      <c r="O192" s="135"/>
      <c r="P192" s="135"/>
      <c r="Q192" s="135"/>
      <c r="R192" s="135"/>
      <c r="S192" s="135"/>
      <c r="T192" s="135"/>
      <c r="U192" s="135"/>
      <c r="V192" s="135"/>
      <c r="W192" s="135"/>
      <c r="X192" s="135"/>
      <c r="Y192" s="135"/>
      <c r="Z192" s="135"/>
      <c r="AA192" s="135"/>
      <c r="AB192" s="135"/>
      <c r="AC192" s="135"/>
      <c r="AD192" s="135"/>
      <c r="AE192" s="135"/>
      <c r="AF192" s="135"/>
      <c r="AG192" s="135"/>
      <c r="AH192" s="135"/>
      <c r="AI192" s="135"/>
      <c r="AJ192" s="135"/>
      <c r="AK192" s="135"/>
      <c r="AL192" s="135"/>
      <c r="AM192" s="135"/>
      <c r="AN192" s="135"/>
      <c r="AO192" s="137"/>
      <c r="AP192" s="84"/>
    </row>
    <row r="193" spans="1:42" ht="5.0999999999999996" customHeight="1">
      <c r="A193" s="84"/>
      <c r="B193" s="254"/>
      <c r="C193" s="154"/>
      <c r="D193" s="154"/>
      <c r="E193" s="154"/>
      <c r="F193" s="154"/>
      <c r="G193" s="154"/>
      <c r="H193" s="154"/>
      <c r="I193" s="154"/>
      <c r="J193" s="132"/>
      <c r="K193" s="132"/>
      <c r="L193" s="132"/>
      <c r="M193" s="132"/>
      <c r="N193" s="132"/>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135"/>
      <c r="AL193" s="135"/>
      <c r="AM193" s="135"/>
      <c r="AN193" s="135"/>
      <c r="AO193" s="137"/>
      <c r="AP193" s="84"/>
    </row>
    <row r="194" spans="1:42" ht="15.75">
      <c r="A194" s="84"/>
      <c r="B194" s="256"/>
      <c r="C194" s="255" t="s">
        <v>1</v>
      </c>
      <c r="D194" s="255" t="s">
        <v>1033</v>
      </c>
      <c r="E194" s="255"/>
      <c r="F194" s="255"/>
      <c r="G194" s="255"/>
      <c r="H194" s="255"/>
      <c r="I194" s="154"/>
      <c r="J194" s="132"/>
      <c r="K194" s="132"/>
      <c r="L194" s="132"/>
      <c r="M194" s="132"/>
      <c r="N194" s="132"/>
      <c r="O194" s="135"/>
      <c r="P194" s="135"/>
      <c r="Q194" s="135"/>
      <c r="R194" s="135"/>
      <c r="S194" s="135"/>
      <c r="T194" s="135"/>
      <c r="U194" s="135"/>
      <c r="V194" s="135"/>
      <c r="W194" s="135"/>
      <c r="X194" s="135"/>
      <c r="Y194" s="135"/>
      <c r="Z194" s="135"/>
      <c r="AA194" s="135"/>
      <c r="AB194" s="135"/>
      <c r="AC194" s="135"/>
      <c r="AD194" s="135"/>
      <c r="AE194" s="135"/>
      <c r="AF194" s="135"/>
      <c r="AG194" s="135"/>
      <c r="AH194" s="41"/>
      <c r="AI194" s="135"/>
      <c r="AJ194" s="135"/>
      <c r="AK194" s="135"/>
      <c r="AL194" s="135"/>
      <c r="AM194" s="135"/>
      <c r="AN194" s="135"/>
      <c r="AO194" s="137"/>
      <c r="AP194" s="84"/>
    </row>
    <row r="195" spans="1:42" ht="5.0999999999999996" customHeight="1">
      <c r="A195" s="84"/>
      <c r="B195" s="252"/>
      <c r="C195" s="257"/>
      <c r="D195" s="257"/>
      <c r="E195" s="257"/>
      <c r="F195" s="257"/>
      <c r="G195" s="257"/>
      <c r="H195" s="257"/>
      <c r="I195" s="154"/>
      <c r="J195" s="132"/>
      <c r="K195" s="132"/>
      <c r="L195" s="132"/>
      <c r="M195" s="132"/>
      <c r="N195" s="132"/>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135"/>
      <c r="AL195" s="135"/>
      <c r="AM195" s="135"/>
      <c r="AN195" s="135"/>
      <c r="AO195" s="137"/>
      <c r="AP195" s="84"/>
    </row>
    <row r="196" spans="1:42" ht="15.75">
      <c r="A196" s="84"/>
      <c r="B196" s="256"/>
      <c r="C196" s="255" t="s">
        <v>1</v>
      </c>
      <c r="D196" s="255" t="s">
        <v>1034</v>
      </c>
      <c r="E196" s="255"/>
      <c r="F196" s="255"/>
      <c r="G196" s="255"/>
      <c r="H196" s="255"/>
      <c r="I196" s="154"/>
      <c r="J196" s="132"/>
      <c r="K196" s="132"/>
      <c r="L196" s="132"/>
      <c r="M196" s="132"/>
      <c r="N196" s="132"/>
      <c r="O196" s="135"/>
      <c r="P196" s="135"/>
      <c r="Q196" s="135"/>
      <c r="R196" s="135"/>
      <c r="S196" s="135"/>
      <c r="T196" s="135"/>
      <c r="U196" s="135"/>
      <c r="V196" s="135"/>
      <c r="W196" s="135"/>
      <c r="X196" s="135"/>
      <c r="Y196" s="135"/>
      <c r="Z196" s="135"/>
      <c r="AA196" s="135"/>
      <c r="AB196" s="135"/>
      <c r="AC196" s="135"/>
      <c r="AD196" s="135"/>
      <c r="AE196" s="135"/>
      <c r="AF196" s="135"/>
      <c r="AG196" s="135"/>
      <c r="AH196" s="41"/>
      <c r="AI196" s="135"/>
      <c r="AJ196" s="135"/>
      <c r="AK196" s="135"/>
      <c r="AL196" s="135"/>
      <c r="AM196" s="135"/>
      <c r="AN196" s="135"/>
      <c r="AO196" s="137"/>
      <c r="AP196" s="84"/>
    </row>
    <row r="197" spans="1:42" ht="15.75">
      <c r="A197" s="84"/>
      <c r="B197" s="252"/>
      <c r="C197" s="255"/>
      <c r="D197" s="255" t="s">
        <v>1035</v>
      </c>
      <c r="E197" s="255"/>
      <c r="F197" s="255"/>
      <c r="G197" s="255"/>
      <c r="H197" s="255"/>
      <c r="I197" s="154"/>
      <c r="J197" s="132"/>
      <c r="K197" s="132"/>
      <c r="L197" s="132"/>
      <c r="M197" s="132"/>
      <c r="N197" s="132"/>
      <c r="O197" s="135"/>
      <c r="P197" s="135"/>
      <c r="Q197" s="135"/>
      <c r="R197" s="135"/>
      <c r="S197" s="135"/>
      <c r="T197" s="135"/>
      <c r="U197" s="135"/>
      <c r="V197" s="135"/>
      <c r="W197" s="135"/>
      <c r="X197" s="135"/>
      <c r="Y197" s="135"/>
      <c r="Z197" s="135"/>
      <c r="AA197" s="135"/>
      <c r="AB197" s="135"/>
      <c r="AC197" s="135"/>
      <c r="AD197" s="135"/>
      <c r="AE197" s="135"/>
      <c r="AF197" s="135"/>
      <c r="AG197" s="135"/>
      <c r="AH197" s="135"/>
      <c r="AI197" s="135"/>
      <c r="AJ197" s="135"/>
      <c r="AK197" s="135"/>
      <c r="AL197" s="135"/>
      <c r="AM197" s="135"/>
      <c r="AN197" s="135"/>
      <c r="AO197" s="137"/>
      <c r="AP197" s="84"/>
    </row>
    <row r="198" spans="1:42" ht="5.0999999999999996" customHeight="1">
      <c r="A198" s="84"/>
      <c r="B198" s="252"/>
      <c r="C198" s="154"/>
      <c r="D198" s="154"/>
      <c r="E198" s="154"/>
      <c r="F198" s="154"/>
      <c r="G198" s="154"/>
      <c r="H198" s="154"/>
      <c r="I198" s="154"/>
      <c r="J198" s="132"/>
      <c r="K198" s="132"/>
      <c r="L198" s="132"/>
      <c r="M198" s="132"/>
      <c r="N198" s="132"/>
      <c r="O198" s="135"/>
      <c r="P198" s="135"/>
      <c r="Q198" s="135"/>
      <c r="R198" s="135"/>
      <c r="S198" s="135"/>
      <c r="T198" s="135"/>
      <c r="U198" s="135"/>
      <c r="V198" s="135"/>
      <c r="W198" s="135"/>
      <c r="X198" s="135"/>
      <c r="Y198" s="135"/>
      <c r="Z198" s="135"/>
      <c r="AA198" s="135"/>
      <c r="AB198" s="135"/>
      <c r="AC198" s="135"/>
      <c r="AD198" s="135"/>
      <c r="AE198" s="135"/>
      <c r="AF198" s="135"/>
      <c r="AG198" s="135"/>
      <c r="AH198" s="135"/>
      <c r="AI198" s="135"/>
      <c r="AJ198" s="135"/>
      <c r="AK198" s="135"/>
      <c r="AL198" s="135"/>
      <c r="AM198" s="135"/>
      <c r="AN198" s="135"/>
      <c r="AO198" s="137"/>
      <c r="AP198" s="84"/>
    </row>
    <row r="199" spans="1:42" ht="15.75">
      <c r="A199" s="84"/>
      <c r="B199" s="256"/>
      <c r="C199" s="255" t="s">
        <v>1</v>
      </c>
      <c r="D199" s="255" t="s">
        <v>1058</v>
      </c>
      <c r="E199" s="255"/>
      <c r="F199" s="255"/>
      <c r="G199" s="255"/>
      <c r="H199" s="255"/>
      <c r="I199" s="154"/>
      <c r="J199" s="132"/>
      <c r="K199" s="132"/>
      <c r="L199" s="132"/>
      <c r="M199" s="132"/>
      <c r="N199" s="132"/>
      <c r="O199" s="135"/>
      <c r="P199" s="135"/>
      <c r="Q199" s="135"/>
      <c r="R199" s="135"/>
      <c r="S199" s="135"/>
      <c r="T199" s="135"/>
      <c r="U199" s="135"/>
      <c r="V199" s="135"/>
      <c r="W199" s="135"/>
      <c r="X199" s="135"/>
      <c r="Y199" s="135"/>
      <c r="Z199" s="135"/>
      <c r="AA199" s="135"/>
      <c r="AB199" s="135"/>
      <c r="AC199" s="135"/>
      <c r="AD199" s="135"/>
      <c r="AE199" s="135"/>
      <c r="AF199" s="135"/>
      <c r="AG199" s="135"/>
      <c r="AH199" s="41"/>
      <c r="AI199" s="135"/>
      <c r="AJ199" s="135"/>
      <c r="AK199" s="135"/>
      <c r="AL199" s="135"/>
      <c r="AM199" s="135"/>
      <c r="AN199" s="135"/>
      <c r="AO199" s="137"/>
      <c r="AP199" s="84"/>
    </row>
    <row r="200" spans="1:42" ht="5.0999999999999996" customHeight="1">
      <c r="A200" s="84"/>
      <c r="B200" s="252"/>
      <c r="C200" s="154"/>
      <c r="D200" s="154"/>
      <c r="E200" s="154"/>
      <c r="F200" s="154"/>
      <c r="G200" s="154"/>
      <c r="H200" s="154"/>
      <c r="I200" s="154"/>
      <c r="J200" s="132"/>
      <c r="K200" s="132"/>
      <c r="L200" s="132"/>
      <c r="M200" s="132"/>
      <c r="N200" s="132"/>
      <c r="O200" s="135"/>
      <c r="P200" s="135"/>
      <c r="Q200" s="135"/>
      <c r="R200" s="135"/>
      <c r="S200" s="135"/>
      <c r="T200" s="135"/>
      <c r="U200" s="135"/>
      <c r="V200" s="135"/>
      <c r="W200" s="135"/>
      <c r="X200" s="135"/>
      <c r="Y200" s="135"/>
      <c r="Z200" s="135"/>
      <c r="AA200" s="135"/>
      <c r="AB200" s="135"/>
      <c r="AC200" s="135"/>
      <c r="AD200" s="135"/>
      <c r="AE200" s="135"/>
      <c r="AF200" s="135"/>
      <c r="AG200" s="135"/>
      <c r="AH200" s="135"/>
      <c r="AI200" s="135"/>
      <c r="AJ200" s="135"/>
      <c r="AK200" s="135"/>
      <c r="AL200" s="135"/>
      <c r="AM200" s="135"/>
      <c r="AN200" s="135"/>
      <c r="AO200" s="137"/>
      <c r="AP200" s="84"/>
    </row>
    <row r="201" spans="1:42" ht="15.75">
      <c r="A201" s="84"/>
      <c r="B201" s="256"/>
      <c r="C201" s="255" t="s">
        <v>1</v>
      </c>
      <c r="D201" s="255" t="s">
        <v>1036</v>
      </c>
      <c r="E201" s="255"/>
      <c r="F201" s="255"/>
      <c r="G201" s="255"/>
      <c r="H201" s="255"/>
      <c r="I201" s="154"/>
      <c r="J201" s="132"/>
      <c r="K201" s="132"/>
      <c r="L201" s="132"/>
      <c r="M201" s="132"/>
      <c r="N201" s="132"/>
      <c r="O201" s="135"/>
      <c r="P201" s="135"/>
      <c r="Q201" s="135"/>
      <c r="R201" s="135"/>
      <c r="S201" s="135"/>
      <c r="T201" s="135"/>
      <c r="U201" s="135"/>
      <c r="V201" s="135"/>
      <c r="W201" s="135"/>
      <c r="X201" s="135"/>
      <c r="Y201" s="135"/>
      <c r="Z201" s="135"/>
      <c r="AA201" s="135"/>
      <c r="AB201" s="135"/>
      <c r="AC201" s="135"/>
      <c r="AD201" s="135"/>
      <c r="AE201" s="135"/>
      <c r="AF201" s="135"/>
      <c r="AG201" s="135"/>
      <c r="AH201" s="41"/>
      <c r="AI201" s="135"/>
      <c r="AJ201" s="135"/>
      <c r="AK201" s="135"/>
      <c r="AL201" s="135"/>
      <c r="AM201" s="135"/>
      <c r="AN201" s="135"/>
      <c r="AO201" s="137"/>
      <c r="AP201" s="84"/>
    </row>
    <row r="202" spans="1:42" ht="15.75">
      <c r="A202" s="84"/>
      <c r="B202" s="252"/>
      <c r="C202" s="255"/>
      <c r="D202" s="154" t="s">
        <v>1037</v>
      </c>
      <c r="E202" s="154"/>
      <c r="F202" s="154"/>
      <c r="G202" s="154"/>
      <c r="H202" s="154"/>
      <c r="I202" s="154"/>
      <c r="J202" s="132"/>
      <c r="K202" s="132"/>
      <c r="L202" s="132"/>
      <c r="M202" s="132"/>
      <c r="N202" s="132"/>
      <c r="O202" s="135"/>
      <c r="P202" s="135"/>
      <c r="Q202" s="135"/>
      <c r="R202" s="135"/>
      <c r="S202" s="135"/>
      <c r="T202" s="135"/>
      <c r="U202" s="135"/>
      <c r="V202" s="135"/>
      <c r="W202" s="135"/>
      <c r="X202" s="135"/>
      <c r="Y202" s="135"/>
      <c r="Z202" s="135"/>
      <c r="AA202" s="135"/>
      <c r="AB202" s="135"/>
      <c r="AC202" s="135"/>
      <c r="AD202" s="135"/>
      <c r="AE202" s="135"/>
      <c r="AF202" s="135"/>
      <c r="AG202" s="135"/>
      <c r="AH202" s="135"/>
      <c r="AI202" s="135"/>
      <c r="AJ202" s="135"/>
      <c r="AK202" s="135"/>
      <c r="AL202" s="135"/>
      <c r="AM202" s="135"/>
      <c r="AN202" s="135"/>
      <c r="AO202" s="137"/>
      <c r="AP202" s="84"/>
    </row>
    <row r="203" spans="1:42" ht="5.0999999999999996" customHeight="1">
      <c r="A203" s="84"/>
      <c r="B203" s="252"/>
      <c r="C203" s="154"/>
      <c r="D203" s="154"/>
      <c r="E203" s="154"/>
      <c r="F203" s="154"/>
      <c r="G203" s="154"/>
      <c r="H203" s="154"/>
      <c r="I203" s="154"/>
      <c r="J203" s="132"/>
      <c r="K203" s="132"/>
      <c r="L203" s="132"/>
      <c r="M203" s="132"/>
      <c r="N203" s="132"/>
      <c r="O203" s="135"/>
      <c r="P203" s="135"/>
      <c r="Q203" s="135"/>
      <c r="R203" s="135"/>
      <c r="S203" s="135"/>
      <c r="T203" s="135"/>
      <c r="U203" s="135"/>
      <c r="V203" s="135"/>
      <c r="W203" s="135"/>
      <c r="X203" s="135"/>
      <c r="Y203" s="135"/>
      <c r="Z203" s="135"/>
      <c r="AA203" s="135"/>
      <c r="AB203" s="135"/>
      <c r="AC203" s="135"/>
      <c r="AD203" s="135"/>
      <c r="AE203" s="135"/>
      <c r="AF203" s="135"/>
      <c r="AG203" s="135"/>
      <c r="AH203" s="135"/>
      <c r="AI203" s="135"/>
      <c r="AJ203" s="135"/>
      <c r="AK203" s="135"/>
      <c r="AL203" s="135"/>
      <c r="AM203" s="135"/>
      <c r="AN203" s="135"/>
      <c r="AO203" s="137"/>
      <c r="AP203" s="84"/>
    </row>
    <row r="204" spans="1:42" ht="15.75">
      <c r="A204" s="84"/>
      <c r="B204" s="256"/>
      <c r="C204" s="255" t="s">
        <v>1</v>
      </c>
      <c r="D204" s="255" t="s">
        <v>1436</v>
      </c>
      <c r="E204" s="255"/>
      <c r="F204" s="255"/>
      <c r="G204" s="255"/>
      <c r="H204" s="255"/>
      <c r="I204" s="154"/>
      <c r="J204" s="132"/>
      <c r="K204" s="132"/>
      <c r="L204" s="132"/>
      <c r="M204" s="132"/>
      <c r="N204" s="132"/>
      <c r="O204" s="135"/>
      <c r="P204" s="135"/>
      <c r="Q204" s="135"/>
      <c r="R204" s="135"/>
      <c r="S204" s="135"/>
      <c r="T204" s="135"/>
      <c r="U204" s="135"/>
      <c r="V204" s="135"/>
      <c r="W204" s="135"/>
      <c r="X204" s="135"/>
      <c r="Y204" s="135"/>
      <c r="Z204" s="135"/>
      <c r="AA204" s="135"/>
      <c r="AB204" s="135"/>
      <c r="AC204" s="135"/>
      <c r="AD204" s="135"/>
      <c r="AE204" s="135"/>
      <c r="AF204" s="135"/>
      <c r="AG204" s="135"/>
      <c r="AH204" s="41"/>
      <c r="AI204" s="135"/>
      <c r="AJ204" s="135"/>
      <c r="AK204" s="135"/>
      <c r="AL204" s="135"/>
      <c r="AM204" s="135"/>
      <c r="AN204" s="135"/>
      <c r="AO204" s="137"/>
      <c r="AP204" s="84"/>
    </row>
    <row r="205" spans="1:42" ht="15.75">
      <c r="A205" s="84"/>
      <c r="B205" s="252"/>
      <c r="C205" s="154"/>
      <c r="D205" s="154" t="s">
        <v>1437</v>
      </c>
      <c r="E205" s="154"/>
      <c r="F205" s="154"/>
      <c r="G205" s="154"/>
      <c r="H205" s="154"/>
      <c r="I205" s="154"/>
      <c r="J205" s="132"/>
      <c r="K205" s="132"/>
      <c r="L205" s="132"/>
      <c r="M205" s="132"/>
      <c r="N205" s="132"/>
      <c r="O205" s="135"/>
      <c r="P205" s="135"/>
      <c r="Q205" s="135"/>
      <c r="R205" s="135"/>
      <c r="S205" s="135"/>
      <c r="T205" s="135"/>
      <c r="U205" s="135"/>
      <c r="V205" s="135"/>
      <c r="W205" s="135"/>
      <c r="X205" s="135"/>
      <c r="Y205" s="135"/>
      <c r="Z205" s="135"/>
      <c r="AA205" s="135"/>
      <c r="AB205" s="135"/>
      <c r="AC205" s="135"/>
      <c r="AD205" s="135"/>
      <c r="AE205" s="135"/>
      <c r="AF205" s="135"/>
      <c r="AG205" s="135"/>
      <c r="AH205" s="135"/>
      <c r="AI205" s="135"/>
      <c r="AJ205" s="135"/>
      <c r="AK205" s="135"/>
      <c r="AL205" s="135"/>
      <c r="AM205" s="135"/>
      <c r="AN205" s="135"/>
      <c r="AO205" s="137"/>
      <c r="AP205" s="84"/>
    </row>
    <row r="206" spans="1:42" ht="5.0999999999999996" customHeight="1">
      <c r="A206" s="84"/>
      <c r="B206" s="252"/>
      <c r="C206" s="154"/>
      <c r="D206" s="154"/>
      <c r="E206" s="154"/>
      <c r="F206" s="154"/>
      <c r="G206" s="154"/>
      <c r="H206" s="154"/>
      <c r="I206" s="154"/>
      <c r="J206" s="132"/>
      <c r="K206" s="132"/>
      <c r="L206" s="132"/>
      <c r="M206" s="132"/>
      <c r="N206" s="132"/>
      <c r="O206" s="135"/>
      <c r="P206" s="135"/>
      <c r="Q206" s="135"/>
      <c r="R206" s="135"/>
      <c r="S206" s="135"/>
      <c r="T206" s="135"/>
      <c r="U206" s="135"/>
      <c r="V206" s="135"/>
      <c r="W206" s="135"/>
      <c r="X206" s="135"/>
      <c r="Y206" s="135"/>
      <c r="Z206" s="135"/>
      <c r="AA206" s="135"/>
      <c r="AB206" s="135"/>
      <c r="AC206" s="135"/>
      <c r="AD206" s="135"/>
      <c r="AE206" s="135"/>
      <c r="AF206" s="135"/>
      <c r="AG206" s="135"/>
      <c r="AH206" s="135"/>
      <c r="AI206" s="135"/>
      <c r="AJ206" s="135"/>
      <c r="AK206" s="135"/>
      <c r="AL206" s="135"/>
      <c r="AM206" s="135"/>
      <c r="AN206" s="135"/>
      <c r="AO206" s="137"/>
      <c r="AP206" s="84"/>
    </row>
    <row r="207" spans="1:42" ht="15.75">
      <c r="A207" s="84"/>
      <c r="B207" s="256"/>
      <c r="C207" s="255" t="s">
        <v>1</v>
      </c>
      <c r="D207" s="255" t="s">
        <v>1438</v>
      </c>
      <c r="E207" s="255"/>
      <c r="F207" s="255"/>
      <c r="G207" s="255"/>
      <c r="H207" s="255"/>
      <c r="I207" s="154"/>
      <c r="J207" s="132"/>
      <c r="K207" s="132"/>
      <c r="L207" s="132"/>
      <c r="M207" s="132"/>
      <c r="N207" s="132"/>
      <c r="O207" s="135"/>
      <c r="P207" s="135"/>
      <c r="Q207" s="135"/>
      <c r="R207" s="135"/>
      <c r="S207" s="135"/>
      <c r="T207" s="135"/>
      <c r="U207" s="135"/>
      <c r="V207" s="135"/>
      <c r="W207" s="135"/>
      <c r="X207" s="135"/>
      <c r="Y207" s="135"/>
      <c r="Z207" s="135"/>
      <c r="AA207" s="135"/>
      <c r="AB207" s="135"/>
      <c r="AC207" s="135"/>
      <c r="AD207" s="135"/>
      <c r="AE207" s="135"/>
      <c r="AF207" s="135"/>
      <c r="AG207" s="135"/>
      <c r="AH207" s="41"/>
      <c r="AI207" s="135"/>
      <c r="AJ207" s="135"/>
      <c r="AK207" s="135"/>
      <c r="AL207" s="135"/>
      <c r="AM207" s="135"/>
      <c r="AN207" s="135"/>
      <c r="AO207" s="137"/>
      <c r="AP207" s="84"/>
    </row>
    <row r="208" spans="1:42" ht="15.75">
      <c r="A208" s="84"/>
      <c r="B208" s="252"/>
      <c r="C208" s="154"/>
      <c r="D208" s="154" t="s">
        <v>1038</v>
      </c>
      <c r="E208" s="154"/>
      <c r="F208" s="154"/>
      <c r="G208" s="154"/>
      <c r="H208" s="154"/>
      <c r="I208" s="154"/>
      <c r="J208" s="132"/>
      <c r="K208" s="132"/>
      <c r="L208" s="132"/>
      <c r="M208" s="132"/>
      <c r="N208" s="132"/>
      <c r="O208" s="135"/>
      <c r="P208" s="135"/>
      <c r="Q208" s="135"/>
      <c r="R208" s="135"/>
      <c r="S208" s="135"/>
      <c r="T208" s="135"/>
      <c r="U208" s="135"/>
      <c r="V208" s="135"/>
      <c r="W208" s="135"/>
      <c r="X208" s="135"/>
      <c r="Y208" s="135"/>
      <c r="Z208" s="135"/>
      <c r="AA208" s="135"/>
      <c r="AB208" s="135"/>
      <c r="AC208" s="135"/>
      <c r="AD208" s="135"/>
      <c r="AE208" s="135"/>
      <c r="AF208" s="135"/>
      <c r="AG208" s="135"/>
      <c r="AH208" s="135"/>
      <c r="AI208" s="135"/>
      <c r="AJ208" s="135"/>
      <c r="AK208" s="135"/>
      <c r="AL208" s="135"/>
      <c r="AM208" s="135"/>
      <c r="AN208" s="135"/>
      <c r="AO208" s="137"/>
      <c r="AP208" s="84"/>
    </row>
    <row r="209" spans="1:42" ht="5.0999999999999996" customHeight="1">
      <c r="A209" s="84"/>
      <c r="B209" s="252"/>
      <c r="C209" s="154"/>
      <c r="D209" s="154"/>
      <c r="E209" s="154"/>
      <c r="F209" s="154"/>
      <c r="G209" s="154"/>
      <c r="H209" s="154"/>
      <c r="I209" s="154"/>
      <c r="J209" s="132"/>
      <c r="K209" s="132"/>
      <c r="L209" s="132"/>
      <c r="M209" s="132"/>
      <c r="N209" s="132"/>
      <c r="O209" s="135"/>
      <c r="P209" s="135"/>
      <c r="Q209" s="135"/>
      <c r="R209" s="135"/>
      <c r="S209" s="135"/>
      <c r="T209" s="135"/>
      <c r="U209" s="135"/>
      <c r="V209" s="135"/>
      <c r="W209" s="135"/>
      <c r="X209" s="135"/>
      <c r="Y209" s="135"/>
      <c r="Z209" s="135"/>
      <c r="AA209" s="135"/>
      <c r="AB209" s="135"/>
      <c r="AC209" s="135"/>
      <c r="AD209" s="135"/>
      <c r="AE209" s="135"/>
      <c r="AF209" s="135"/>
      <c r="AG209" s="135"/>
      <c r="AH209" s="135"/>
      <c r="AI209" s="135"/>
      <c r="AJ209" s="135"/>
      <c r="AK209" s="135"/>
      <c r="AL209" s="135"/>
      <c r="AM209" s="135"/>
      <c r="AN209" s="135"/>
      <c r="AO209" s="137"/>
      <c r="AP209" s="84"/>
    </row>
    <row r="210" spans="1:42" ht="15.75">
      <c r="A210" s="84"/>
      <c r="B210" s="256"/>
      <c r="C210" s="255" t="s">
        <v>1</v>
      </c>
      <c r="D210" s="255" t="s">
        <v>1039</v>
      </c>
      <c r="E210" s="255"/>
      <c r="F210" s="255"/>
      <c r="G210" s="255"/>
      <c r="H210" s="255"/>
      <c r="I210" s="154"/>
      <c r="J210" s="132"/>
      <c r="K210" s="132"/>
      <c r="L210" s="132"/>
      <c r="M210" s="132"/>
      <c r="N210" s="132"/>
      <c r="O210" s="135"/>
      <c r="P210" s="135"/>
      <c r="Q210" s="135"/>
      <c r="R210" s="135"/>
      <c r="S210" s="135"/>
      <c r="T210" s="135"/>
      <c r="U210" s="135"/>
      <c r="V210" s="135"/>
      <c r="W210" s="135"/>
      <c r="X210" s="135"/>
      <c r="Y210" s="135"/>
      <c r="Z210" s="135"/>
      <c r="AA210" s="135"/>
      <c r="AB210" s="135"/>
      <c r="AC210" s="135"/>
      <c r="AD210" s="135"/>
      <c r="AE210" s="135"/>
      <c r="AF210" s="135"/>
      <c r="AG210" s="135"/>
      <c r="AH210" s="41"/>
      <c r="AI210" s="135"/>
      <c r="AJ210" s="135"/>
      <c r="AK210" s="135"/>
      <c r="AL210" s="135"/>
      <c r="AM210" s="135"/>
      <c r="AN210" s="135"/>
      <c r="AO210" s="137"/>
      <c r="AP210" s="84"/>
    </row>
    <row r="211" spans="1:42" ht="15.75">
      <c r="A211" s="84"/>
      <c r="B211" s="252"/>
      <c r="C211" s="154"/>
      <c r="D211" s="154" t="s">
        <v>1040</v>
      </c>
      <c r="E211" s="154"/>
      <c r="F211" s="154"/>
      <c r="G211" s="154"/>
      <c r="H211" s="154"/>
      <c r="I211" s="154"/>
      <c r="J211" s="132"/>
      <c r="K211" s="132"/>
      <c r="L211" s="132"/>
      <c r="M211" s="132"/>
      <c r="N211" s="132"/>
      <c r="O211" s="135"/>
      <c r="P211" s="135"/>
      <c r="Q211" s="135"/>
      <c r="R211" s="135"/>
      <c r="S211" s="135"/>
      <c r="T211" s="135"/>
      <c r="U211" s="135"/>
      <c r="V211" s="135"/>
      <c r="W211" s="135"/>
      <c r="X211" s="135"/>
      <c r="Y211" s="135"/>
      <c r="Z211" s="135"/>
      <c r="AA211" s="135"/>
      <c r="AB211" s="135"/>
      <c r="AC211" s="135"/>
      <c r="AD211" s="135"/>
      <c r="AE211" s="135"/>
      <c r="AF211" s="135"/>
      <c r="AG211" s="135"/>
      <c r="AH211" s="135"/>
      <c r="AI211" s="135"/>
      <c r="AJ211" s="135"/>
      <c r="AK211" s="135"/>
      <c r="AL211" s="135"/>
      <c r="AM211" s="135"/>
      <c r="AN211" s="135"/>
      <c r="AO211" s="137"/>
      <c r="AP211" s="84"/>
    </row>
    <row r="212" spans="1:42" ht="5.0999999999999996" customHeight="1">
      <c r="A212" s="84"/>
      <c r="B212" s="252"/>
      <c r="C212" s="154"/>
      <c r="D212" s="154"/>
      <c r="E212" s="154"/>
      <c r="F212" s="154"/>
      <c r="G212" s="154"/>
      <c r="H212" s="154"/>
      <c r="I212" s="154"/>
      <c r="J212" s="132"/>
      <c r="K212" s="132"/>
      <c r="L212" s="132"/>
      <c r="M212" s="132"/>
      <c r="N212" s="132"/>
      <c r="O212" s="135"/>
      <c r="P212" s="135"/>
      <c r="Q212" s="135"/>
      <c r="R212" s="135"/>
      <c r="S212" s="135"/>
      <c r="T212" s="135"/>
      <c r="U212" s="135"/>
      <c r="V212" s="135"/>
      <c r="W212" s="135"/>
      <c r="X212" s="135"/>
      <c r="Y212" s="135"/>
      <c r="Z212" s="135"/>
      <c r="AA212" s="135"/>
      <c r="AB212" s="135"/>
      <c r="AC212" s="135"/>
      <c r="AD212" s="135"/>
      <c r="AE212" s="135"/>
      <c r="AF212" s="135"/>
      <c r="AG212" s="135"/>
      <c r="AH212" s="135"/>
      <c r="AI212" s="135"/>
      <c r="AJ212" s="135"/>
      <c r="AK212" s="135"/>
      <c r="AL212" s="135"/>
      <c r="AM212" s="135"/>
      <c r="AN212" s="135"/>
      <c r="AO212" s="137"/>
      <c r="AP212" s="84"/>
    </row>
    <row r="213" spans="1:42" ht="15.75">
      <c r="A213" s="84"/>
      <c r="B213" s="256"/>
      <c r="C213" s="258" t="s">
        <v>1</v>
      </c>
      <c r="D213" s="258" t="s">
        <v>1439</v>
      </c>
      <c r="E213" s="154"/>
      <c r="F213" s="154"/>
      <c r="G213" s="154"/>
      <c r="H213" s="154"/>
      <c r="I213" s="154"/>
      <c r="J213" s="132"/>
      <c r="K213" s="132"/>
      <c r="L213" s="132"/>
      <c r="M213" s="132"/>
      <c r="N213" s="132"/>
      <c r="O213" s="135"/>
      <c r="P213" s="135"/>
      <c r="Q213" s="135"/>
      <c r="R213" s="135"/>
      <c r="S213" s="135"/>
      <c r="T213" s="135"/>
      <c r="U213" s="135"/>
      <c r="V213" s="135"/>
      <c r="W213" s="135"/>
      <c r="X213" s="135"/>
      <c r="Y213" s="135"/>
      <c r="Z213" s="135"/>
      <c r="AA213" s="135"/>
      <c r="AB213" s="135"/>
      <c r="AC213" s="135"/>
      <c r="AD213" s="135"/>
      <c r="AE213" s="135"/>
      <c r="AF213" s="135"/>
      <c r="AG213" s="135"/>
      <c r="AH213" s="41"/>
      <c r="AI213" s="135"/>
      <c r="AJ213" s="135"/>
      <c r="AK213" s="135"/>
      <c r="AL213" s="135"/>
      <c r="AM213" s="135"/>
      <c r="AN213" s="135"/>
      <c r="AO213" s="137"/>
      <c r="AP213" s="84"/>
    </row>
    <row r="214" spans="1:42" ht="15.75">
      <c r="A214" s="84"/>
      <c r="B214" s="252"/>
      <c r="C214" s="154"/>
      <c r="D214" s="154" t="s">
        <v>1440</v>
      </c>
      <c r="E214" s="154"/>
      <c r="F214" s="154"/>
      <c r="G214" s="154"/>
      <c r="H214" s="154"/>
      <c r="I214" s="154"/>
      <c r="J214" s="132"/>
      <c r="K214" s="132"/>
      <c r="L214" s="132"/>
      <c r="M214" s="132"/>
      <c r="N214" s="132"/>
      <c r="O214" s="135"/>
      <c r="P214" s="135"/>
      <c r="Q214" s="135"/>
      <c r="R214" s="135"/>
      <c r="S214" s="135"/>
      <c r="T214" s="135"/>
      <c r="U214" s="135"/>
      <c r="V214" s="135"/>
      <c r="W214" s="135"/>
      <c r="X214" s="135"/>
      <c r="Y214" s="135"/>
      <c r="Z214" s="135"/>
      <c r="AA214" s="135"/>
      <c r="AB214" s="135"/>
      <c r="AC214" s="135"/>
      <c r="AD214" s="135"/>
      <c r="AE214" s="135"/>
      <c r="AF214" s="135"/>
      <c r="AG214" s="135"/>
      <c r="AH214" s="135"/>
      <c r="AI214" s="135"/>
      <c r="AJ214" s="135"/>
      <c r="AK214" s="135"/>
      <c r="AL214" s="135"/>
      <c r="AM214" s="135"/>
      <c r="AN214" s="135"/>
      <c r="AO214" s="137"/>
      <c r="AP214" s="84"/>
    </row>
    <row r="215" spans="1:42" ht="5.0999999999999996" customHeight="1">
      <c r="A215" s="84"/>
      <c r="B215" s="252"/>
      <c r="C215" s="154"/>
      <c r="D215" s="154"/>
      <c r="E215" s="154"/>
      <c r="F215" s="154"/>
      <c r="G215" s="154"/>
      <c r="H215" s="154"/>
      <c r="I215" s="154"/>
      <c r="J215" s="132"/>
      <c r="K215" s="132"/>
      <c r="L215" s="132"/>
      <c r="M215" s="132"/>
      <c r="N215" s="132"/>
      <c r="O215" s="135"/>
      <c r="P215" s="135"/>
      <c r="Q215" s="135"/>
      <c r="R215" s="135"/>
      <c r="S215" s="135"/>
      <c r="T215" s="135"/>
      <c r="U215" s="135"/>
      <c r="V215" s="135"/>
      <c r="W215" s="135"/>
      <c r="X215" s="135"/>
      <c r="Y215" s="135"/>
      <c r="Z215" s="135"/>
      <c r="AA215" s="135"/>
      <c r="AB215" s="135"/>
      <c r="AC215" s="135"/>
      <c r="AD215" s="135"/>
      <c r="AE215" s="135"/>
      <c r="AF215" s="135"/>
      <c r="AG215" s="135"/>
      <c r="AH215" s="135"/>
      <c r="AI215" s="135"/>
      <c r="AJ215" s="135"/>
      <c r="AK215" s="135"/>
      <c r="AL215" s="135"/>
      <c r="AM215" s="135"/>
      <c r="AN215" s="135"/>
      <c r="AO215" s="137"/>
      <c r="AP215" s="84"/>
    </row>
    <row r="216" spans="1:42" ht="15.75">
      <c r="A216" s="84"/>
      <c r="B216" s="252"/>
      <c r="C216" s="154"/>
      <c r="D216" s="154"/>
      <c r="E216" s="154"/>
      <c r="F216" s="154"/>
      <c r="G216" s="154"/>
      <c r="H216" s="154"/>
      <c r="I216" s="154"/>
      <c r="J216" s="132"/>
      <c r="K216" s="132"/>
      <c r="L216" s="132"/>
      <c r="M216" s="132"/>
      <c r="N216" s="132"/>
      <c r="O216" s="135"/>
      <c r="P216" s="135"/>
      <c r="Q216" s="135"/>
      <c r="R216" s="135"/>
      <c r="S216" s="135"/>
      <c r="T216" s="135"/>
      <c r="U216" s="135"/>
      <c r="V216" s="135"/>
      <c r="W216" s="135"/>
      <c r="X216" s="135"/>
      <c r="Y216" s="135"/>
      <c r="Z216" s="811"/>
      <c r="AA216" s="812"/>
      <c r="AB216" s="812"/>
      <c r="AC216" s="812"/>
      <c r="AD216" s="812"/>
      <c r="AE216" s="812"/>
      <c r="AF216" s="812"/>
      <c r="AG216" s="812"/>
      <c r="AH216" s="812"/>
      <c r="AI216" s="812"/>
      <c r="AJ216" s="812"/>
      <c r="AK216" s="812"/>
      <c r="AL216" s="812"/>
      <c r="AM216" s="812"/>
      <c r="AN216" s="813"/>
      <c r="AO216" s="137"/>
      <c r="AP216" s="84"/>
    </row>
    <row r="217" spans="1:42" ht="15.75">
      <c r="A217" s="84"/>
      <c r="B217" s="254">
        <v>3</v>
      </c>
      <c r="C217" s="255" t="s">
        <v>1441</v>
      </c>
      <c r="D217" s="255"/>
      <c r="E217" s="255"/>
      <c r="F217" s="255"/>
      <c r="G217" s="255"/>
      <c r="H217" s="255"/>
      <c r="I217" s="132"/>
      <c r="J217" s="132"/>
      <c r="K217" s="132"/>
      <c r="L217" s="132"/>
      <c r="M217" s="132"/>
      <c r="N217" s="132"/>
      <c r="O217" s="135"/>
      <c r="P217" s="135"/>
      <c r="Q217" s="135"/>
      <c r="R217" s="135"/>
      <c r="S217" s="135"/>
      <c r="T217" s="135"/>
      <c r="U217" s="135"/>
      <c r="V217" s="135"/>
      <c r="W217" s="135"/>
      <c r="X217" s="135"/>
      <c r="Y217" s="135"/>
      <c r="Z217" s="814"/>
      <c r="AA217" s="815"/>
      <c r="AB217" s="815"/>
      <c r="AC217" s="815"/>
      <c r="AD217" s="815"/>
      <c r="AE217" s="815"/>
      <c r="AF217" s="815"/>
      <c r="AG217" s="815"/>
      <c r="AH217" s="815"/>
      <c r="AI217" s="815"/>
      <c r="AJ217" s="815"/>
      <c r="AK217" s="815"/>
      <c r="AL217" s="815"/>
      <c r="AM217" s="815"/>
      <c r="AN217" s="816"/>
      <c r="AO217" s="137"/>
      <c r="AP217" s="84"/>
    </row>
    <row r="218" spans="1:42" ht="15.75">
      <c r="A218" s="84"/>
      <c r="B218" s="252"/>
      <c r="C218" s="154" t="s">
        <v>1041</v>
      </c>
      <c r="D218" s="154"/>
      <c r="E218" s="154"/>
      <c r="F218" s="154"/>
      <c r="G218" s="154"/>
      <c r="H218" s="154"/>
      <c r="I218" s="132"/>
      <c r="J218" s="132"/>
      <c r="K218" s="132"/>
      <c r="L218" s="132"/>
      <c r="M218" s="132"/>
      <c r="N218" s="132"/>
      <c r="O218" s="135"/>
      <c r="P218" s="135"/>
      <c r="Q218" s="135"/>
      <c r="R218" s="135"/>
      <c r="S218" s="135"/>
      <c r="T218" s="135"/>
      <c r="U218" s="135"/>
      <c r="V218" s="135"/>
      <c r="W218" s="135"/>
      <c r="X218" s="135"/>
      <c r="Y218" s="135"/>
      <c r="Z218" s="814"/>
      <c r="AA218" s="815"/>
      <c r="AB218" s="815"/>
      <c r="AC218" s="815"/>
      <c r="AD218" s="815"/>
      <c r="AE218" s="815"/>
      <c r="AF218" s="815"/>
      <c r="AG218" s="815"/>
      <c r="AH218" s="815"/>
      <c r="AI218" s="815"/>
      <c r="AJ218" s="815"/>
      <c r="AK218" s="815"/>
      <c r="AL218" s="815"/>
      <c r="AM218" s="815"/>
      <c r="AN218" s="816"/>
      <c r="AO218" s="137"/>
      <c r="AP218" s="84"/>
    </row>
    <row r="219" spans="1:42" ht="15.75">
      <c r="A219" s="84"/>
      <c r="B219" s="252"/>
      <c r="C219" s="154" t="s">
        <v>1042</v>
      </c>
      <c r="D219" s="154"/>
      <c r="E219" s="154"/>
      <c r="F219" s="154"/>
      <c r="G219" s="154"/>
      <c r="H219" s="154"/>
      <c r="I219" s="132"/>
      <c r="J219" s="132"/>
      <c r="K219" s="132"/>
      <c r="L219" s="132"/>
      <c r="M219" s="132"/>
      <c r="N219" s="132"/>
      <c r="O219" s="135"/>
      <c r="P219" s="135"/>
      <c r="Q219" s="135"/>
      <c r="R219" s="135"/>
      <c r="S219" s="135"/>
      <c r="T219" s="135"/>
      <c r="U219" s="135"/>
      <c r="V219" s="135"/>
      <c r="W219" s="135"/>
      <c r="X219" s="135"/>
      <c r="Y219" s="135"/>
      <c r="Z219" s="817"/>
      <c r="AA219" s="818"/>
      <c r="AB219" s="818"/>
      <c r="AC219" s="818"/>
      <c r="AD219" s="818"/>
      <c r="AE219" s="818"/>
      <c r="AF219" s="818"/>
      <c r="AG219" s="818"/>
      <c r="AH219" s="818"/>
      <c r="AI219" s="818"/>
      <c r="AJ219" s="818"/>
      <c r="AK219" s="818"/>
      <c r="AL219" s="818"/>
      <c r="AM219" s="818"/>
      <c r="AN219" s="819"/>
      <c r="AO219" s="137"/>
      <c r="AP219" s="84"/>
    </row>
    <row r="220" spans="1:42" ht="5.0999999999999996" customHeight="1">
      <c r="A220" s="84"/>
      <c r="B220" s="252"/>
      <c r="C220" s="154"/>
      <c r="D220" s="154"/>
      <c r="E220" s="154"/>
      <c r="F220" s="154"/>
      <c r="G220" s="154"/>
      <c r="H220" s="154"/>
      <c r="I220" s="154"/>
      <c r="J220" s="132"/>
      <c r="K220" s="132"/>
      <c r="L220" s="132"/>
      <c r="M220" s="132"/>
      <c r="N220" s="132"/>
      <c r="O220" s="135"/>
      <c r="P220" s="135"/>
      <c r="Q220" s="135"/>
      <c r="R220" s="135"/>
      <c r="S220" s="135"/>
      <c r="T220" s="135"/>
      <c r="U220" s="135"/>
      <c r="V220" s="135"/>
      <c r="W220" s="135"/>
      <c r="X220" s="135"/>
      <c r="Y220" s="135"/>
      <c r="Z220" s="135"/>
      <c r="AA220" s="135"/>
      <c r="AB220" s="135"/>
      <c r="AC220" s="135"/>
      <c r="AD220" s="135"/>
      <c r="AE220" s="135"/>
      <c r="AF220" s="135"/>
      <c r="AG220" s="135"/>
      <c r="AH220" s="135"/>
      <c r="AI220" s="135"/>
      <c r="AJ220" s="135"/>
      <c r="AK220" s="135"/>
      <c r="AL220" s="135"/>
      <c r="AM220" s="135"/>
      <c r="AN220" s="135"/>
      <c r="AO220" s="137"/>
      <c r="AP220" s="84"/>
    </row>
    <row r="221" spans="1:42" ht="15.75">
      <c r="A221" s="84"/>
      <c r="B221" s="254">
        <v>4</v>
      </c>
      <c r="C221" s="255" t="s">
        <v>1043</v>
      </c>
      <c r="D221" s="255"/>
      <c r="E221" s="255"/>
      <c r="F221" s="255"/>
      <c r="G221" s="255"/>
      <c r="H221" s="255"/>
      <c r="I221" s="132"/>
      <c r="J221" s="132"/>
      <c r="K221" s="132"/>
      <c r="L221" s="132"/>
      <c r="M221" s="132"/>
      <c r="N221" s="132"/>
      <c r="O221" s="135"/>
      <c r="P221" s="135"/>
      <c r="Q221" s="135"/>
      <c r="R221" s="135"/>
      <c r="S221" s="135"/>
      <c r="T221" s="135"/>
      <c r="U221" s="135"/>
      <c r="V221" s="135"/>
      <c r="W221" s="135"/>
      <c r="X221" s="135"/>
      <c r="Y221" s="135"/>
      <c r="Z221" s="135"/>
      <c r="AA221" s="135"/>
      <c r="AB221" s="135"/>
      <c r="AC221" s="135"/>
      <c r="AD221" s="135"/>
      <c r="AE221" s="135"/>
      <c r="AF221" s="135"/>
      <c r="AG221" s="135"/>
      <c r="AH221" s="776"/>
      <c r="AI221" s="777"/>
      <c r="AJ221" s="135"/>
      <c r="AK221" s="135"/>
      <c r="AL221" s="135"/>
      <c r="AM221" s="135"/>
      <c r="AN221" s="135"/>
      <c r="AO221" s="137"/>
      <c r="AP221" s="84"/>
    </row>
    <row r="222" spans="1:42" ht="5.0999999999999996" customHeight="1">
      <c r="A222" s="84"/>
      <c r="B222" s="252"/>
      <c r="C222" s="154"/>
      <c r="D222" s="154"/>
      <c r="E222" s="154"/>
      <c r="F222" s="154"/>
      <c r="G222" s="154"/>
      <c r="H222" s="154"/>
      <c r="I222" s="154"/>
      <c r="J222" s="132"/>
      <c r="K222" s="132"/>
      <c r="L222" s="132"/>
      <c r="M222" s="132"/>
      <c r="N222" s="132"/>
      <c r="O222" s="135"/>
      <c r="P222" s="135"/>
      <c r="Q222" s="135"/>
      <c r="R222" s="135"/>
      <c r="S222" s="135"/>
      <c r="T222" s="135"/>
      <c r="U222" s="135"/>
      <c r="V222" s="135"/>
      <c r="W222" s="135"/>
      <c r="X222" s="135"/>
      <c r="Y222" s="135"/>
      <c r="Z222" s="135"/>
      <c r="AA222" s="135"/>
      <c r="AB222" s="135"/>
      <c r="AC222" s="135"/>
      <c r="AD222" s="135"/>
      <c r="AE222" s="135"/>
      <c r="AF222" s="135"/>
      <c r="AG222" s="135"/>
      <c r="AH222" s="135"/>
      <c r="AI222" s="135"/>
      <c r="AJ222" s="135"/>
      <c r="AK222" s="135"/>
      <c r="AL222" s="135"/>
      <c r="AM222" s="135"/>
      <c r="AN222" s="135"/>
      <c r="AO222" s="137"/>
      <c r="AP222" s="84"/>
    </row>
    <row r="223" spans="1:42" ht="15.75">
      <c r="A223" s="84"/>
      <c r="B223" s="254">
        <v>5</v>
      </c>
      <c r="C223" s="255" t="s">
        <v>1044</v>
      </c>
      <c r="D223" s="255"/>
      <c r="E223" s="255"/>
      <c r="F223" s="255"/>
      <c r="G223" s="255"/>
      <c r="H223" s="255"/>
      <c r="I223" s="135"/>
      <c r="J223" s="132"/>
      <c r="K223" s="132"/>
      <c r="L223" s="132"/>
      <c r="M223" s="132"/>
      <c r="N223" s="132"/>
      <c r="O223" s="135"/>
      <c r="P223" s="135"/>
      <c r="Q223" s="135"/>
      <c r="R223" s="135"/>
      <c r="S223" s="135"/>
      <c r="T223" s="135"/>
      <c r="U223" s="135"/>
      <c r="V223" s="135"/>
      <c r="W223" s="135"/>
      <c r="X223" s="135"/>
      <c r="Y223" s="135"/>
      <c r="Z223" s="135"/>
      <c r="AA223" s="135"/>
      <c r="AB223" s="135"/>
      <c r="AC223" s="135"/>
      <c r="AD223" s="135"/>
      <c r="AE223" s="135"/>
      <c r="AF223" s="135"/>
      <c r="AG223" s="135"/>
      <c r="AH223" s="776"/>
      <c r="AI223" s="777"/>
      <c r="AJ223" s="135"/>
      <c r="AK223" s="135"/>
      <c r="AL223" s="135"/>
      <c r="AM223" s="135"/>
      <c r="AN223" s="135"/>
      <c r="AO223" s="137"/>
      <c r="AP223" s="84"/>
    </row>
    <row r="224" spans="1:42" ht="15.75">
      <c r="A224" s="84"/>
      <c r="B224" s="252"/>
      <c r="C224" s="154" t="s">
        <v>1045</v>
      </c>
      <c r="D224" s="154"/>
      <c r="E224" s="154"/>
      <c r="F224" s="154"/>
      <c r="G224" s="154"/>
      <c r="H224" s="154"/>
      <c r="I224" s="135"/>
      <c r="J224" s="132"/>
      <c r="K224" s="132"/>
      <c r="L224" s="132"/>
      <c r="M224" s="132"/>
      <c r="N224" s="132"/>
      <c r="O224" s="135"/>
      <c r="P224" s="135"/>
      <c r="Q224" s="135"/>
      <c r="R224" s="135"/>
      <c r="S224" s="135"/>
      <c r="T224" s="135"/>
      <c r="U224" s="135"/>
      <c r="V224" s="135"/>
      <c r="W224" s="135"/>
      <c r="X224" s="135"/>
      <c r="Y224" s="135"/>
      <c r="Z224" s="135"/>
      <c r="AA224" s="135"/>
      <c r="AB224" s="135"/>
      <c r="AC224" s="135"/>
      <c r="AD224" s="135"/>
      <c r="AE224" s="135"/>
      <c r="AF224" s="135"/>
      <c r="AG224" s="135"/>
      <c r="AH224" s="135"/>
      <c r="AI224" s="135"/>
      <c r="AJ224" s="135"/>
      <c r="AK224" s="135"/>
      <c r="AL224" s="135"/>
      <c r="AM224" s="135"/>
      <c r="AN224" s="135"/>
      <c r="AO224" s="137"/>
      <c r="AP224" s="84"/>
    </row>
    <row r="225" spans="1:42" ht="15.75">
      <c r="A225" s="84"/>
      <c r="B225" s="252"/>
      <c r="C225" s="154" t="s">
        <v>1046</v>
      </c>
      <c r="D225" s="154"/>
      <c r="E225" s="154"/>
      <c r="F225" s="154"/>
      <c r="G225" s="154"/>
      <c r="H225" s="154"/>
      <c r="I225" s="154"/>
      <c r="J225" s="132"/>
      <c r="K225" s="132"/>
      <c r="L225" s="132"/>
      <c r="M225" s="132"/>
      <c r="N225" s="132"/>
      <c r="O225" s="135"/>
      <c r="P225" s="135"/>
      <c r="Q225" s="135"/>
      <c r="R225" s="135"/>
      <c r="S225" s="135"/>
      <c r="T225" s="135"/>
      <c r="U225" s="135"/>
      <c r="V225" s="135"/>
      <c r="W225" s="135"/>
      <c r="X225" s="135"/>
      <c r="Y225" s="135"/>
      <c r="Z225" s="135"/>
      <c r="AA225" s="135"/>
      <c r="AB225" s="135"/>
      <c r="AC225" s="135"/>
      <c r="AD225" s="135"/>
      <c r="AE225" s="135"/>
      <c r="AF225" s="135"/>
      <c r="AG225" s="135"/>
      <c r="AH225" s="135"/>
      <c r="AI225" s="135"/>
      <c r="AJ225" s="135"/>
      <c r="AK225" s="135"/>
      <c r="AL225" s="135"/>
      <c r="AM225" s="135"/>
      <c r="AN225" s="135"/>
      <c r="AO225" s="137"/>
      <c r="AP225" s="84"/>
    </row>
    <row r="226" spans="1:42" ht="15.75">
      <c r="A226" s="84"/>
      <c r="B226" s="252"/>
      <c r="C226" s="154" t="s">
        <v>1047</v>
      </c>
      <c r="D226" s="154"/>
      <c r="E226" s="154"/>
      <c r="F226" s="154"/>
      <c r="G226" s="154"/>
      <c r="H226" s="154"/>
      <c r="I226" s="154"/>
      <c r="J226" s="132"/>
      <c r="K226" s="132"/>
      <c r="L226" s="132"/>
      <c r="M226" s="132"/>
      <c r="N226" s="132"/>
      <c r="O226" s="135"/>
      <c r="P226" s="135"/>
      <c r="Q226" s="135"/>
      <c r="R226" s="135"/>
      <c r="S226" s="135"/>
      <c r="T226" s="135"/>
      <c r="U226" s="135"/>
      <c r="V226" s="135"/>
      <c r="W226" s="135"/>
      <c r="X226" s="135"/>
      <c r="Y226" s="135"/>
      <c r="Z226" s="135"/>
      <c r="AA226" s="135"/>
      <c r="AB226" s="135"/>
      <c r="AC226" s="135"/>
      <c r="AD226" s="135"/>
      <c r="AE226" s="135"/>
      <c r="AF226" s="135"/>
      <c r="AG226" s="135"/>
      <c r="AH226" s="135"/>
      <c r="AI226" s="135"/>
      <c r="AJ226" s="135"/>
      <c r="AK226" s="135"/>
      <c r="AL226" s="135"/>
      <c r="AM226" s="135"/>
      <c r="AN226" s="135"/>
      <c r="AO226" s="137"/>
      <c r="AP226" s="84"/>
    </row>
    <row r="227" spans="1:42" ht="5.0999999999999996" customHeight="1">
      <c r="A227" s="84"/>
      <c r="B227" s="252"/>
      <c r="C227" s="154"/>
      <c r="D227" s="154"/>
      <c r="E227" s="154"/>
      <c r="F227" s="154"/>
      <c r="G227" s="154"/>
      <c r="H227" s="154"/>
      <c r="I227" s="154"/>
      <c r="J227" s="132"/>
      <c r="K227" s="132"/>
      <c r="L227" s="132"/>
      <c r="M227" s="132"/>
      <c r="N227" s="132"/>
      <c r="O227" s="135"/>
      <c r="P227" s="135"/>
      <c r="Q227" s="135"/>
      <c r="R227" s="135"/>
      <c r="S227" s="135"/>
      <c r="T227" s="135"/>
      <c r="U227" s="135"/>
      <c r="V227" s="135"/>
      <c r="W227" s="135"/>
      <c r="X227" s="135"/>
      <c r="Y227" s="135"/>
      <c r="Z227" s="135"/>
      <c r="AA227" s="135"/>
      <c r="AB227" s="135"/>
      <c r="AC227" s="135"/>
      <c r="AD227" s="135"/>
      <c r="AE227" s="135"/>
      <c r="AF227" s="135"/>
      <c r="AG227" s="135"/>
      <c r="AH227" s="135"/>
      <c r="AI227" s="135"/>
      <c r="AJ227" s="135"/>
      <c r="AK227" s="135"/>
      <c r="AL227" s="135"/>
      <c r="AM227" s="135"/>
      <c r="AN227" s="135"/>
      <c r="AO227" s="137"/>
      <c r="AP227" s="84"/>
    </row>
    <row r="228" spans="1:42" ht="15.75">
      <c r="A228" s="84"/>
      <c r="B228" s="254">
        <v>6</v>
      </c>
      <c r="C228" s="255" t="s">
        <v>1048</v>
      </c>
      <c r="D228" s="255"/>
      <c r="E228" s="255"/>
      <c r="F228" s="255"/>
      <c r="G228" s="255"/>
      <c r="H228" s="255"/>
      <c r="I228" s="132"/>
      <c r="J228" s="132"/>
      <c r="K228" s="132"/>
      <c r="L228" s="132"/>
      <c r="M228" s="132"/>
      <c r="N228" s="132"/>
      <c r="O228" s="135"/>
      <c r="P228" s="135"/>
      <c r="Q228" s="135"/>
      <c r="R228" s="135"/>
      <c r="S228" s="135"/>
      <c r="T228" s="135"/>
      <c r="U228" s="135"/>
      <c r="V228" s="135"/>
      <c r="W228" s="135"/>
      <c r="X228" s="135"/>
      <c r="Y228" s="135"/>
      <c r="Z228" s="135"/>
      <c r="AA228" s="135"/>
      <c r="AB228" s="135"/>
      <c r="AC228" s="135"/>
      <c r="AD228" s="135"/>
      <c r="AE228" s="135"/>
      <c r="AF228" s="135"/>
      <c r="AG228" s="135"/>
      <c r="AH228" s="776"/>
      <c r="AI228" s="777"/>
      <c r="AJ228" s="135"/>
      <c r="AK228" s="135"/>
      <c r="AL228" s="135"/>
      <c r="AM228" s="135"/>
      <c r="AN228" s="135"/>
      <c r="AO228" s="137"/>
      <c r="AP228" s="84"/>
    </row>
    <row r="229" spans="1:42" ht="5.0999999999999996" customHeight="1">
      <c r="A229" s="84"/>
      <c r="B229" s="252"/>
      <c r="C229" s="154"/>
      <c r="D229" s="154"/>
      <c r="E229" s="154"/>
      <c r="F229" s="154"/>
      <c r="G229" s="154"/>
      <c r="H229" s="154"/>
      <c r="I229" s="154"/>
      <c r="J229" s="132"/>
      <c r="K229" s="132"/>
      <c r="L229" s="132"/>
      <c r="M229" s="132"/>
      <c r="N229" s="132"/>
      <c r="O229" s="135"/>
      <c r="P229" s="135"/>
      <c r="Q229" s="135"/>
      <c r="R229" s="135"/>
      <c r="S229" s="135"/>
      <c r="T229" s="135"/>
      <c r="U229" s="135"/>
      <c r="V229" s="135"/>
      <c r="W229" s="135"/>
      <c r="X229" s="135"/>
      <c r="Y229" s="135"/>
      <c r="Z229" s="135"/>
      <c r="AA229" s="135"/>
      <c r="AB229" s="135"/>
      <c r="AC229" s="135"/>
      <c r="AD229" s="135"/>
      <c r="AE229" s="135"/>
      <c r="AF229" s="135"/>
      <c r="AG229" s="135"/>
      <c r="AH229" s="135"/>
      <c r="AI229" s="135"/>
      <c r="AJ229" s="135"/>
      <c r="AK229" s="135"/>
      <c r="AL229" s="135"/>
      <c r="AM229" s="135"/>
      <c r="AN229" s="135"/>
      <c r="AO229" s="137"/>
      <c r="AP229" s="84"/>
    </row>
    <row r="230" spans="1:42" ht="15.75">
      <c r="A230" s="84"/>
      <c r="B230" s="254">
        <v>7</v>
      </c>
      <c r="C230" s="259" t="s">
        <v>1049</v>
      </c>
      <c r="D230" s="255"/>
      <c r="E230" s="255"/>
      <c r="F230" s="255"/>
      <c r="G230" s="255"/>
      <c r="H230" s="255"/>
      <c r="I230" s="154"/>
      <c r="J230" s="132"/>
      <c r="K230" s="132"/>
      <c r="L230" s="132"/>
      <c r="M230" s="132"/>
      <c r="N230" s="132"/>
      <c r="O230" s="135"/>
      <c r="P230" s="135"/>
      <c r="Q230" s="135"/>
      <c r="R230" s="135"/>
      <c r="S230" s="135"/>
      <c r="T230" s="135"/>
      <c r="U230" s="135"/>
      <c r="V230" s="135"/>
      <c r="W230" s="135"/>
      <c r="X230" s="135"/>
      <c r="Y230" s="135"/>
      <c r="Z230" s="135"/>
      <c r="AA230" s="135"/>
      <c r="AB230" s="135"/>
      <c r="AC230" s="135"/>
      <c r="AD230" s="135"/>
      <c r="AE230" s="135"/>
      <c r="AF230" s="135"/>
      <c r="AG230" s="135"/>
      <c r="AH230" s="776"/>
      <c r="AI230" s="777"/>
      <c r="AJ230" s="135"/>
      <c r="AK230" s="135"/>
      <c r="AL230" s="135"/>
      <c r="AM230" s="135"/>
      <c r="AN230" s="135"/>
      <c r="AO230" s="137"/>
      <c r="AP230" s="84"/>
    </row>
    <row r="231" spans="1:42" ht="15.75">
      <c r="A231" s="84"/>
      <c r="B231" s="256"/>
      <c r="C231" s="257" t="s">
        <v>1</v>
      </c>
      <c r="D231" s="257" t="s">
        <v>1050</v>
      </c>
      <c r="E231" s="154"/>
      <c r="F231" s="154"/>
      <c r="G231" s="154"/>
      <c r="H231" s="154"/>
      <c r="I231" s="132"/>
      <c r="J231" s="132"/>
      <c r="K231" s="132"/>
      <c r="L231" s="132"/>
      <c r="M231" s="132"/>
      <c r="N231" s="132"/>
      <c r="O231" s="135"/>
      <c r="P231" s="135"/>
      <c r="Q231" s="135"/>
      <c r="R231" s="135"/>
      <c r="S231" s="135"/>
      <c r="T231" s="135"/>
      <c r="U231" s="135"/>
      <c r="V231" s="135"/>
      <c r="W231" s="135"/>
      <c r="X231" s="135"/>
      <c r="Y231" s="135"/>
      <c r="Z231" s="135"/>
      <c r="AA231" s="135"/>
      <c r="AB231" s="135"/>
      <c r="AC231" s="135"/>
      <c r="AD231" s="135"/>
      <c r="AE231" s="135"/>
      <c r="AF231" s="135"/>
      <c r="AG231" s="135"/>
      <c r="AH231" s="135"/>
      <c r="AI231" s="135"/>
      <c r="AJ231" s="135"/>
      <c r="AK231" s="135"/>
      <c r="AL231" s="135"/>
      <c r="AM231" s="135"/>
      <c r="AN231" s="135"/>
      <c r="AO231" s="137"/>
      <c r="AP231" s="84"/>
    </row>
    <row r="232" spans="1:42" ht="5.0999999999999996" customHeight="1">
      <c r="A232" s="84"/>
      <c r="B232" s="252"/>
      <c r="C232" s="257"/>
      <c r="D232" s="154"/>
      <c r="E232" s="154"/>
      <c r="F232" s="154"/>
      <c r="G232" s="154"/>
      <c r="H232" s="154"/>
      <c r="I232" s="154"/>
      <c r="J232" s="132"/>
      <c r="K232" s="132"/>
      <c r="L232" s="132"/>
      <c r="M232" s="132"/>
      <c r="N232" s="132"/>
      <c r="O232" s="135"/>
      <c r="P232" s="135"/>
      <c r="Q232" s="135"/>
      <c r="R232" s="135"/>
      <c r="S232" s="135"/>
      <c r="T232" s="135"/>
      <c r="U232" s="135"/>
      <c r="V232" s="135"/>
      <c r="W232" s="135"/>
      <c r="X232" s="135"/>
      <c r="Y232" s="135"/>
      <c r="Z232" s="135"/>
      <c r="AA232" s="135"/>
      <c r="AB232" s="135"/>
      <c r="AC232" s="135"/>
      <c r="AD232" s="135"/>
      <c r="AE232" s="135"/>
      <c r="AF232" s="135"/>
      <c r="AG232" s="135"/>
      <c r="AH232" s="135"/>
      <c r="AI232" s="135"/>
      <c r="AJ232" s="135"/>
      <c r="AK232" s="135"/>
      <c r="AL232" s="135"/>
      <c r="AM232" s="135"/>
      <c r="AN232" s="135"/>
      <c r="AO232" s="137"/>
      <c r="AP232" s="84"/>
    </row>
    <row r="233" spans="1:42" ht="15.75">
      <c r="A233" s="84"/>
      <c r="B233" s="252"/>
      <c r="C233" s="257"/>
      <c r="D233" s="257" t="s">
        <v>1051</v>
      </c>
      <c r="E233" s="257"/>
      <c r="F233" s="257"/>
      <c r="G233" s="257"/>
      <c r="H233" s="257"/>
      <c r="I233" s="154"/>
      <c r="J233" s="132"/>
      <c r="K233" s="132"/>
      <c r="L233" s="132"/>
      <c r="M233" s="132"/>
      <c r="N233" s="132"/>
      <c r="O233" s="135"/>
      <c r="P233" s="135"/>
      <c r="Q233" s="135"/>
      <c r="R233" s="135"/>
      <c r="S233" s="135"/>
      <c r="T233" s="135"/>
      <c r="U233" s="135"/>
      <c r="V233" s="135"/>
      <c r="W233" s="135"/>
      <c r="X233" s="135"/>
      <c r="Y233" s="135"/>
      <c r="Z233" s="135"/>
      <c r="AA233" s="135"/>
      <c r="AB233" s="135"/>
      <c r="AC233" s="135"/>
      <c r="AD233" s="135"/>
      <c r="AE233" s="135"/>
      <c r="AF233" s="135"/>
      <c r="AG233" s="135"/>
      <c r="AH233" s="135"/>
      <c r="AI233" s="135"/>
      <c r="AJ233" s="135"/>
      <c r="AK233" s="135"/>
      <c r="AL233" s="135"/>
      <c r="AM233" s="135"/>
      <c r="AN233" s="135"/>
      <c r="AO233" s="137"/>
      <c r="AP233" s="84"/>
    </row>
    <row r="234" spans="1:42" ht="15.75">
      <c r="A234" s="84"/>
      <c r="B234" s="252"/>
      <c r="C234" s="260"/>
      <c r="D234" s="260" t="s">
        <v>1052</v>
      </c>
      <c r="E234" s="154"/>
      <c r="F234" s="154"/>
      <c r="G234" s="154"/>
      <c r="H234" s="154"/>
      <c r="I234" s="154"/>
      <c r="J234" s="132"/>
      <c r="K234" s="132"/>
      <c r="L234" s="132"/>
      <c r="M234" s="132"/>
      <c r="N234" s="132"/>
      <c r="O234" s="135"/>
      <c r="P234" s="135"/>
      <c r="Q234" s="135"/>
      <c r="R234" s="135"/>
      <c r="S234" s="135"/>
      <c r="T234" s="135"/>
      <c r="U234" s="135"/>
      <c r="V234" s="135"/>
      <c r="W234" s="135"/>
      <c r="X234" s="135"/>
      <c r="Y234" s="135"/>
      <c r="Z234" s="135"/>
      <c r="AA234" s="135"/>
      <c r="AB234" s="135"/>
      <c r="AC234" s="135"/>
      <c r="AD234" s="135"/>
      <c r="AE234" s="135"/>
      <c r="AF234" s="135"/>
      <c r="AG234" s="135"/>
      <c r="AH234" s="135"/>
      <c r="AI234" s="135"/>
      <c r="AJ234" s="135"/>
      <c r="AK234" s="135"/>
      <c r="AL234" s="135"/>
      <c r="AM234" s="135"/>
      <c r="AN234" s="135"/>
      <c r="AO234" s="137"/>
      <c r="AP234" s="84"/>
    </row>
    <row r="235" spans="1:42" ht="5.0999999999999996" customHeight="1">
      <c r="A235" s="84"/>
      <c r="B235" s="252"/>
      <c r="C235" s="154"/>
      <c r="D235" s="154"/>
      <c r="E235" s="154"/>
      <c r="F235" s="154"/>
      <c r="G235" s="154"/>
      <c r="H235" s="154"/>
      <c r="I235" s="154"/>
      <c r="J235" s="132"/>
      <c r="K235" s="132"/>
      <c r="L235" s="132"/>
      <c r="M235" s="132"/>
      <c r="N235" s="132"/>
      <c r="O235" s="135"/>
      <c r="P235" s="135"/>
      <c r="Q235" s="135"/>
      <c r="R235" s="135"/>
      <c r="S235" s="135"/>
      <c r="T235" s="135"/>
      <c r="U235" s="135"/>
      <c r="V235" s="135"/>
      <c r="W235" s="135"/>
      <c r="X235" s="135"/>
      <c r="Y235" s="135"/>
      <c r="Z235" s="135"/>
      <c r="AA235" s="135"/>
      <c r="AB235" s="135"/>
      <c r="AC235" s="135"/>
      <c r="AD235" s="135"/>
      <c r="AE235" s="135"/>
      <c r="AF235" s="135"/>
      <c r="AG235" s="135"/>
      <c r="AH235" s="135"/>
      <c r="AI235" s="135"/>
      <c r="AJ235" s="135"/>
      <c r="AK235" s="135"/>
      <c r="AL235" s="135"/>
      <c r="AM235" s="135"/>
      <c r="AN235" s="135"/>
      <c r="AO235" s="137"/>
      <c r="AP235" s="84"/>
    </row>
    <row r="236" spans="1:42" ht="15.75">
      <c r="A236" s="84"/>
      <c r="B236" s="256"/>
      <c r="C236" s="154" t="s">
        <v>1</v>
      </c>
      <c r="D236" s="154" t="s">
        <v>1053</v>
      </c>
      <c r="E236" s="154"/>
      <c r="F236" s="154"/>
      <c r="G236" s="154"/>
      <c r="H236" s="154"/>
      <c r="I236" s="135"/>
      <c r="J236" s="132"/>
      <c r="K236" s="132"/>
      <c r="L236" s="132"/>
      <c r="M236" s="132"/>
      <c r="N236" s="132"/>
      <c r="O236" s="135"/>
      <c r="P236" s="135"/>
      <c r="Q236" s="135"/>
      <c r="R236" s="135"/>
      <c r="S236" s="135"/>
      <c r="T236" s="135"/>
      <c r="U236" s="135"/>
      <c r="V236" s="135"/>
      <c r="W236" s="135"/>
      <c r="X236" s="135"/>
      <c r="Y236" s="135"/>
      <c r="Z236" s="766"/>
      <c r="AA236" s="767"/>
      <c r="AB236" s="767"/>
      <c r="AC236" s="767"/>
      <c r="AD236" s="767"/>
      <c r="AE236" s="767"/>
      <c r="AF236" s="767"/>
      <c r="AG236" s="767"/>
      <c r="AH236" s="767"/>
      <c r="AI236" s="767"/>
      <c r="AJ236" s="767"/>
      <c r="AK236" s="767"/>
      <c r="AL236" s="767"/>
      <c r="AM236" s="767"/>
      <c r="AN236" s="768"/>
      <c r="AO236" s="137"/>
      <c r="AP236" s="84"/>
    </row>
    <row r="237" spans="1:42" ht="5.0999999999999996" customHeight="1">
      <c r="A237" s="84"/>
      <c r="B237" s="252"/>
      <c r="C237" s="154"/>
      <c r="D237" s="154"/>
      <c r="E237" s="154"/>
      <c r="F237" s="154"/>
      <c r="G237" s="154"/>
      <c r="H237" s="154"/>
      <c r="I237" s="154"/>
      <c r="J237" s="132"/>
      <c r="K237" s="132"/>
      <c r="L237" s="132"/>
      <c r="M237" s="132"/>
      <c r="N237" s="132"/>
      <c r="O237" s="135"/>
      <c r="P237" s="135"/>
      <c r="Q237" s="135"/>
      <c r="R237" s="135"/>
      <c r="S237" s="135"/>
      <c r="T237" s="135"/>
      <c r="U237" s="135"/>
      <c r="V237" s="135"/>
      <c r="W237" s="135"/>
      <c r="X237" s="135"/>
      <c r="Y237" s="135"/>
      <c r="Z237" s="135"/>
      <c r="AA237" s="135"/>
      <c r="AB237" s="135"/>
      <c r="AC237" s="135"/>
      <c r="AD237" s="135"/>
      <c r="AE237" s="135"/>
      <c r="AF237" s="135"/>
      <c r="AG237" s="135"/>
      <c r="AH237" s="135"/>
      <c r="AI237" s="135"/>
      <c r="AJ237" s="135"/>
      <c r="AK237" s="135"/>
      <c r="AL237" s="135"/>
      <c r="AM237" s="135"/>
      <c r="AN237" s="135"/>
      <c r="AO237" s="137"/>
      <c r="AP237" s="84"/>
    </row>
    <row r="238" spans="1:42" ht="15.75">
      <c r="A238" s="84"/>
      <c r="B238" s="256"/>
      <c r="C238" s="154" t="s">
        <v>1</v>
      </c>
      <c r="D238" s="154" t="s">
        <v>1054</v>
      </c>
      <c r="E238" s="154"/>
      <c r="F238" s="154"/>
      <c r="G238" s="154"/>
      <c r="H238" s="154"/>
      <c r="I238" s="135"/>
      <c r="J238" s="132"/>
      <c r="K238" s="132"/>
      <c r="L238" s="132"/>
      <c r="M238" s="132"/>
      <c r="N238" s="132"/>
      <c r="O238" s="135"/>
      <c r="P238" s="135"/>
      <c r="Q238" s="135"/>
      <c r="R238" s="135"/>
      <c r="S238" s="135"/>
      <c r="T238" s="135"/>
      <c r="U238" s="135"/>
      <c r="V238" s="135"/>
      <c r="W238" s="135"/>
      <c r="X238" s="135"/>
      <c r="Y238" s="135"/>
      <c r="Z238" s="766"/>
      <c r="AA238" s="767"/>
      <c r="AB238" s="767"/>
      <c r="AC238" s="767"/>
      <c r="AD238" s="767"/>
      <c r="AE238" s="767"/>
      <c r="AF238" s="767"/>
      <c r="AG238" s="767"/>
      <c r="AH238" s="767"/>
      <c r="AI238" s="767"/>
      <c r="AJ238" s="767"/>
      <c r="AK238" s="767"/>
      <c r="AL238" s="767"/>
      <c r="AM238" s="767"/>
      <c r="AN238" s="768"/>
      <c r="AO238" s="137"/>
      <c r="AP238" s="84"/>
    </row>
    <row r="239" spans="1:42" ht="5.0999999999999996" customHeight="1">
      <c r="A239" s="84"/>
      <c r="B239" s="252"/>
      <c r="C239" s="154"/>
      <c r="D239" s="154"/>
      <c r="E239" s="154"/>
      <c r="F239" s="154"/>
      <c r="G239" s="154"/>
      <c r="H239" s="154"/>
      <c r="I239" s="154"/>
      <c r="J239" s="132"/>
      <c r="K239" s="132"/>
      <c r="L239" s="132"/>
      <c r="M239" s="132"/>
      <c r="N239" s="132"/>
      <c r="O239" s="135"/>
      <c r="P239" s="135"/>
      <c r="Q239" s="135"/>
      <c r="R239" s="135"/>
      <c r="S239" s="135"/>
      <c r="T239" s="135"/>
      <c r="U239" s="135"/>
      <c r="V239" s="135"/>
      <c r="W239" s="135"/>
      <c r="X239" s="135"/>
      <c r="Y239" s="135"/>
      <c r="Z239" s="135"/>
      <c r="AA239" s="135"/>
      <c r="AB239" s="135"/>
      <c r="AC239" s="135"/>
      <c r="AD239" s="135"/>
      <c r="AE239" s="135"/>
      <c r="AF239" s="135"/>
      <c r="AG239" s="135"/>
      <c r="AH239" s="135"/>
      <c r="AI239" s="135"/>
      <c r="AJ239" s="135"/>
      <c r="AK239" s="135"/>
      <c r="AL239" s="135"/>
      <c r="AM239" s="135"/>
      <c r="AN239" s="135"/>
      <c r="AO239" s="137"/>
      <c r="AP239" s="84"/>
    </row>
    <row r="240" spans="1:42" ht="15.75">
      <c r="A240" s="84"/>
      <c r="B240" s="256"/>
      <c r="C240" s="154" t="s">
        <v>1</v>
      </c>
      <c r="D240" s="154" t="s">
        <v>1183</v>
      </c>
      <c r="E240" s="154"/>
      <c r="F240" s="154"/>
      <c r="G240" s="154"/>
      <c r="H240" s="154"/>
      <c r="I240" s="135"/>
      <c r="J240" s="132"/>
      <c r="K240" s="132"/>
      <c r="L240" s="132"/>
      <c r="M240" s="132"/>
      <c r="N240" s="132"/>
      <c r="O240" s="135"/>
      <c r="P240" s="135"/>
      <c r="Q240" s="135"/>
      <c r="R240" s="135"/>
      <c r="S240" s="135"/>
      <c r="T240" s="135"/>
      <c r="U240" s="135"/>
      <c r="V240" s="135"/>
      <c r="W240" s="135"/>
      <c r="X240" s="135"/>
      <c r="Y240" s="135"/>
      <c r="Z240" s="766"/>
      <c r="AA240" s="767"/>
      <c r="AB240" s="767"/>
      <c r="AC240" s="767"/>
      <c r="AD240" s="767"/>
      <c r="AE240" s="767"/>
      <c r="AF240" s="767"/>
      <c r="AG240" s="767"/>
      <c r="AH240" s="767"/>
      <c r="AI240" s="767"/>
      <c r="AJ240" s="767"/>
      <c r="AK240" s="767"/>
      <c r="AL240" s="767"/>
      <c r="AM240" s="767"/>
      <c r="AN240" s="768"/>
      <c r="AO240" s="137"/>
      <c r="AP240" s="84"/>
    </row>
    <row r="241" spans="1:42" ht="5.0999999999999996" customHeight="1">
      <c r="A241" s="84"/>
      <c r="B241" s="252"/>
      <c r="C241" s="154"/>
      <c r="D241" s="154"/>
      <c r="E241" s="154"/>
      <c r="F241" s="154"/>
      <c r="G241" s="154"/>
      <c r="H241" s="154"/>
      <c r="I241" s="154"/>
      <c r="J241" s="132"/>
      <c r="K241" s="132"/>
      <c r="L241" s="132"/>
      <c r="M241" s="132"/>
      <c r="N241" s="132"/>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c r="AL241" s="135"/>
      <c r="AM241" s="135"/>
      <c r="AN241" s="135"/>
      <c r="AO241" s="137"/>
      <c r="AP241" s="84"/>
    </row>
    <row r="242" spans="1:42" ht="15.75">
      <c r="A242" s="84"/>
      <c r="B242" s="254">
        <v>8</v>
      </c>
      <c r="C242" s="154" t="s">
        <v>1055</v>
      </c>
      <c r="D242" s="154"/>
      <c r="E242" s="154"/>
      <c r="F242" s="154"/>
      <c r="G242" s="154"/>
      <c r="H242" s="154"/>
      <c r="I242" s="154"/>
      <c r="J242" s="132"/>
      <c r="K242" s="132"/>
      <c r="L242" s="132"/>
      <c r="M242" s="132"/>
      <c r="N242" s="132"/>
      <c r="O242" s="135"/>
      <c r="P242" s="135"/>
      <c r="Q242" s="135"/>
      <c r="R242" s="135"/>
      <c r="S242" s="135"/>
      <c r="T242" s="135"/>
      <c r="U242" s="135"/>
      <c r="V242" s="135"/>
      <c r="W242" s="135"/>
      <c r="X242" s="135"/>
      <c r="Y242" s="135"/>
      <c r="Z242" s="135"/>
      <c r="AA242" s="135"/>
      <c r="AB242" s="135"/>
      <c r="AC242" s="135"/>
      <c r="AD242" s="135"/>
      <c r="AE242" s="135"/>
      <c r="AF242" s="135"/>
      <c r="AG242" s="135"/>
      <c r="AH242" s="135"/>
      <c r="AI242" s="135"/>
      <c r="AJ242" s="135"/>
      <c r="AK242" s="135"/>
      <c r="AL242" s="135"/>
      <c r="AM242" s="135"/>
      <c r="AN242" s="135"/>
      <c r="AO242" s="137"/>
      <c r="AP242" s="84"/>
    </row>
    <row r="243" spans="1:42" ht="5.0999999999999996" customHeight="1">
      <c r="A243" s="84"/>
      <c r="B243" s="252"/>
      <c r="C243" s="154"/>
      <c r="D243" s="154"/>
      <c r="E243" s="154"/>
      <c r="F243" s="154"/>
      <c r="G243" s="154"/>
      <c r="H243" s="154"/>
      <c r="I243" s="154"/>
      <c r="J243" s="132"/>
      <c r="K243" s="132"/>
      <c r="L243" s="132"/>
      <c r="M243" s="132"/>
      <c r="N243" s="132"/>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5"/>
      <c r="AL243" s="135"/>
      <c r="AM243" s="135"/>
      <c r="AN243" s="135"/>
      <c r="AO243" s="137"/>
      <c r="AP243" s="84"/>
    </row>
    <row r="244" spans="1:42" ht="15.75">
      <c r="A244" s="84"/>
      <c r="B244" s="252"/>
      <c r="C244" s="729" t="s">
        <v>1056</v>
      </c>
      <c r="D244" s="729"/>
      <c r="E244" s="729"/>
      <c r="F244" s="729"/>
      <c r="G244" s="730"/>
      <c r="H244" s="731" t="s">
        <v>12</v>
      </c>
      <c r="I244" s="729"/>
      <c r="J244" s="729"/>
      <c r="K244" s="729"/>
      <c r="L244" s="729"/>
      <c r="M244" s="729"/>
      <c r="N244" s="729"/>
      <c r="O244" s="729"/>
      <c r="P244" s="729"/>
      <c r="Q244" s="729"/>
      <c r="R244" s="729"/>
      <c r="S244" s="729"/>
      <c r="T244" s="729"/>
      <c r="U244" s="729"/>
      <c r="V244" s="731" t="s">
        <v>1057</v>
      </c>
      <c r="W244" s="729"/>
      <c r="X244" s="729"/>
      <c r="Y244" s="729"/>
      <c r="Z244" s="729"/>
      <c r="AA244" s="729"/>
      <c r="AB244" s="729"/>
      <c r="AC244" s="729"/>
      <c r="AD244" s="730"/>
      <c r="AE244" s="135"/>
      <c r="AF244" s="135"/>
      <c r="AG244" s="135"/>
      <c r="AH244" s="135"/>
      <c r="AI244" s="135"/>
      <c r="AJ244" s="135"/>
      <c r="AK244" s="135"/>
      <c r="AL244" s="135"/>
      <c r="AM244" s="135"/>
      <c r="AN244" s="135"/>
      <c r="AO244" s="137"/>
      <c r="AP244" s="84"/>
    </row>
    <row r="245" spans="1:42" ht="15.75">
      <c r="A245" s="84"/>
      <c r="B245" s="252"/>
      <c r="C245" s="750"/>
      <c r="D245" s="750"/>
      <c r="E245" s="750"/>
      <c r="F245" s="750"/>
      <c r="G245" s="750"/>
      <c r="H245" s="750"/>
      <c r="I245" s="750"/>
      <c r="J245" s="750"/>
      <c r="K245" s="750"/>
      <c r="L245" s="750"/>
      <c r="M245" s="750"/>
      <c r="N245" s="750"/>
      <c r="O245" s="750"/>
      <c r="P245" s="750"/>
      <c r="Q245" s="750"/>
      <c r="R245" s="750"/>
      <c r="S245" s="750"/>
      <c r="T245" s="750"/>
      <c r="U245" s="750"/>
      <c r="V245" s="751"/>
      <c r="W245" s="751"/>
      <c r="X245" s="751"/>
      <c r="Y245" s="751"/>
      <c r="Z245" s="751"/>
      <c r="AA245" s="751"/>
      <c r="AB245" s="751"/>
      <c r="AC245" s="751"/>
      <c r="AD245" s="751"/>
      <c r="AE245" s="135"/>
      <c r="AF245" s="135"/>
      <c r="AG245" s="135"/>
      <c r="AH245" s="135"/>
      <c r="AI245" s="135"/>
      <c r="AJ245" s="135"/>
      <c r="AK245" s="135"/>
      <c r="AL245" s="135"/>
      <c r="AM245" s="135"/>
      <c r="AN245" s="135"/>
      <c r="AO245" s="137"/>
      <c r="AP245" s="84"/>
    </row>
    <row r="246" spans="1:42" ht="15.75">
      <c r="A246" s="84"/>
      <c r="B246" s="252"/>
      <c r="C246" s="750"/>
      <c r="D246" s="750"/>
      <c r="E246" s="750"/>
      <c r="F246" s="750"/>
      <c r="G246" s="750"/>
      <c r="H246" s="750"/>
      <c r="I246" s="750"/>
      <c r="J246" s="750"/>
      <c r="K246" s="750"/>
      <c r="L246" s="750"/>
      <c r="M246" s="750"/>
      <c r="N246" s="750"/>
      <c r="O246" s="750"/>
      <c r="P246" s="750"/>
      <c r="Q246" s="750"/>
      <c r="R246" s="750"/>
      <c r="S246" s="750"/>
      <c r="T246" s="750"/>
      <c r="U246" s="750"/>
      <c r="V246" s="751"/>
      <c r="W246" s="751"/>
      <c r="X246" s="751"/>
      <c r="Y246" s="751"/>
      <c r="Z246" s="751"/>
      <c r="AA246" s="751"/>
      <c r="AB246" s="751"/>
      <c r="AC246" s="751"/>
      <c r="AD246" s="751"/>
      <c r="AE246" s="135"/>
      <c r="AF246" s="135"/>
      <c r="AG246" s="135"/>
      <c r="AH246" s="135"/>
      <c r="AI246" s="135"/>
      <c r="AJ246" s="135"/>
      <c r="AK246" s="135"/>
      <c r="AL246" s="135"/>
      <c r="AM246" s="135"/>
      <c r="AN246" s="135"/>
      <c r="AO246" s="137"/>
      <c r="AP246" s="84"/>
    </row>
    <row r="247" spans="1:42" ht="15.75">
      <c r="A247" s="84"/>
      <c r="B247" s="252"/>
      <c r="C247" s="750"/>
      <c r="D247" s="750"/>
      <c r="E247" s="750"/>
      <c r="F247" s="750"/>
      <c r="G247" s="750"/>
      <c r="H247" s="750"/>
      <c r="I247" s="750"/>
      <c r="J247" s="750"/>
      <c r="K247" s="750"/>
      <c r="L247" s="750"/>
      <c r="M247" s="750"/>
      <c r="N247" s="750"/>
      <c r="O247" s="750"/>
      <c r="P247" s="750"/>
      <c r="Q247" s="750"/>
      <c r="R247" s="750"/>
      <c r="S247" s="750"/>
      <c r="T247" s="750"/>
      <c r="U247" s="750"/>
      <c r="V247" s="751"/>
      <c r="W247" s="751"/>
      <c r="X247" s="751"/>
      <c r="Y247" s="751"/>
      <c r="Z247" s="751"/>
      <c r="AA247" s="751"/>
      <c r="AB247" s="751"/>
      <c r="AC247" s="751"/>
      <c r="AD247" s="751"/>
      <c r="AE247" s="135"/>
      <c r="AF247" s="135"/>
      <c r="AG247" s="135"/>
      <c r="AH247" s="135"/>
      <c r="AI247" s="135"/>
      <c r="AJ247" s="135"/>
      <c r="AK247" s="135"/>
      <c r="AL247" s="135"/>
      <c r="AM247" s="135"/>
      <c r="AN247" s="135"/>
      <c r="AO247" s="137"/>
      <c r="AP247" s="84"/>
    </row>
    <row r="248" spans="1:42" ht="15.75">
      <c r="A248" s="84"/>
      <c r="B248" s="252"/>
      <c r="C248" s="750"/>
      <c r="D248" s="750"/>
      <c r="E248" s="750"/>
      <c r="F248" s="750"/>
      <c r="G248" s="750"/>
      <c r="H248" s="750"/>
      <c r="I248" s="750"/>
      <c r="J248" s="750"/>
      <c r="K248" s="750"/>
      <c r="L248" s="750"/>
      <c r="M248" s="750"/>
      <c r="N248" s="750"/>
      <c r="O248" s="750"/>
      <c r="P248" s="750"/>
      <c r="Q248" s="750"/>
      <c r="R248" s="750"/>
      <c r="S248" s="750"/>
      <c r="T248" s="750"/>
      <c r="U248" s="750"/>
      <c r="V248" s="751"/>
      <c r="W248" s="751"/>
      <c r="X248" s="751"/>
      <c r="Y248" s="751"/>
      <c r="Z248" s="751"/>
      <c r="AA248" s="751"/>
      <c r="AB248" s="751"/>
      <c r="AC248" s="751"/>
      <c r="AD248" s="751"/>
      <c r="AE248" s="135"/>
      <c r="AF248" s="135"/>
      <c r="AG248" s="135"/>
      <c r="AH248" s="135"/>
      <c r="AI248" s="135"/>
      <c r="AJ248" s="135"/>
      <c r="AK248" s="135"/>
      <c r="AL248" s="135"/>
      <c r="AM248" s="135"/>
      <c r="AN248" s="135"/>
      <c r="AO248" s="137"/>
      <c r="AP248" s="84"/>
    </row>
    <row r="249" spans="1:42" ht="15.75">
      <c r="A249" s="84"/>
      <c r="B249" s="256"/>
      <c r="C249" s="750"/>
      <c r="D249" s="750"/>
      <c r="E249" s="750"/>
      <c r="F249" s="750"/>
      <c r="G249" s="750"/>
      <c r="H249" s="747"/>
      <c r="I249" s="748"/>
      <c r="J249" s="748"/>
      <c r="K249" s="748"/>
      <c r="L249" s="748"/>
      <c r="M249" s="748"/>
      <c r="N249" s="748"/>
      <c r="O249" s="748"/>
      <c r="P249" s="748"/>
      <c r="Q249" s="748"/>
      <c r="R249" s="748"/>
      <c r="S249" s="748"/>
      <c r="T249" s="748"/>
      <c r="U249" s="749"/>
      <c r="V249" s="752"/>
      <c r="W249" s="753"/>
      <c r="X249" s="753"/>
      <c r="Y249" s="753"/>
      <c r="Z249" s="753"/>
      <c r="AA249" s="753"/>
      <c r="AB249" s="753"/>
      <c r="AC249" s="753"/>
      <c r="AD249" s="754"/>
      <c r="AE249" s="135"/>
      <c r="AF249" s="135"/>
      <c r="AG249" s="135"/>
      <c r="AH249" s="135"/>
      <c r="AI249" s="135"/>
      <c r="AJ249" s="135"/>
      <c r="AK249" s="135"/>
      <c r="AL249" s="135"/>
      <c r="AM249" s="135"/>
      <c r="AN249" s="135"/>
      <c r="AO249" s="137"/>
      <c r="AP249" s="84"/>
    </row>
    <row r="250" spans="1:42" ht="15.75">
      <c r="A250" s="84"/>
      <c r="B250" s="252"/>
      <c r="C250" s="750"/>
      <c r="D250" s="750"/>
      <c r="E250" s="750"/>
      <c r="F250" s="750"/>
      <c r="G250" s="750"/>
      <c r="H250" s="747"/>
      <c r="I250" s="748"/>
      <c r="J250" s="748"/>
      <c r="K250" s="748"/>
      <c r="L250" s="748"/>
      <c r="M250" s="748"/>
      <c r="N250" s="748"/>
      <c r="O250" s="748"/>
      <c r="P250" s="748"/>
      <c r="Q250" s="748"/>
      <c r="R250" s="748"/>
      <c r="S250" s="748"/>
      <c r="T250" s="748"/>
      <c r="U250" s="749"/>
      <c r="V250" s="751"/>
      <c r="W250" s="751"/>
      <c r="X250" s="751"/>
      <c r="Y250" s="751"/>
      <c r="Z250" s="751"/>
      <c r="AA250" s="751"/>
      <c r="AB250" s="751"/>
      <c r="AC250" s="751"/>
      <c r="AD250" s="751"/>
      <c r="AE250" s="135"/>
      <c r="AF250" s="135"/>
      <c r="AG250" s="135"/>
      <c r="AH250" s="135"/>
      <c r="AI250" s="135"/>
      <c r="AJ250" s="135"/>
      <c r="AK250" s="135"/>
      <c r="AL250" s="135"/>
      <c r="AM250" s="135"/>
      <c r="AN250" s="135"/>
      <c r="AO250" s="137"/>
      <c r="AP250" s="84"/>
    </row>
    <row r="251" spans="1:42" ht="5.0999999999999996" customHeight="1">
      <c r="A251" s="84"/>
      <c r="B251" s="261"/>
      <c r="C251" s="262"/>
      <c r="D251" s="262"/>
      <c r="E251" s="262"/>
      <c r="F251" s="262"/>
      <c r="G251" s="262"/>
      <c r="H251" s="262"/>
      <c r="I251" s="262"/>
      <c r="J251" s="158"/>
      <c r="K251" s="158"/>
      <c r="L251" s="158"/>
      <c r="M251" s="158"/>
      <c r="N251" s="158"/>
      <c r="O251" s="158"/>
      <c r="P251" s="158"/>
      <c r="Q251" s="158"/>
      <c r="R251" s="158"/>
      <c r="S251" s="158"/>
      <c r="T251" s="158"/>
      <c r="U251" s="158"/>
      <c r="V251" s="158"/>
      <c r="W251" s="158"/>
      <c r="X251" s="158"/>
      <c r="Y251" s="158"/>
      <c r="Z251" s="158"/>
      <c r="AA251" s="158"/>
      <c r="AB251" s="158"/>
      <c r="AC251" s="158"/>
      <c r="AD251" s="158"/>
      <c r="AE251" s="158"/>
      <c r="AF251" s="158"/>
      <c r="AG251" s="158"/>
      <c r="AH251" s="158"/>
      <c r="AI251" s="158"/>
      <c r="AJ251" s="158"/>
      <c r="AK251" s="158"/>
      <c r="AL251" s="158"/>
      <c r="AM251" s="158"/>
      <c r="AN251" s="158"/>
      <c r="AO251" s="164"/>
      <c r="AP251" s="84"/>
    </row>
    <row r="252" spans="1:42" ht="5.0999999999999996" customHeight="1">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row>
  </sheetData>
  <sheetProtection algorithmName="SHA-512" hashValue="xjOCoQhmrNZ6M08/4gfnV0RU/U7NURalZHfufPsR0Po4DAuXK+S4iIfCr3dAPW12wQOzwno/+7So0sFh0t9+IA==" saltValue="UicosICk9c1SVu/vDJ/mFw==" spinCount="100000" sheet="1" formatColumns="0" formatRows="0" selectLockedCells="1"/>
  <mergeCells count="242">
    <mergeCell ref="B6:E6"/>
    <mergeCell ref="I148:Q148"/>
    <mergeCell ref="Y139:Z139"/>
    <mergeCell ref="W139:X139"/>
    <mergeCell ref="I150:Q150"/>
    <mergeCell ref="T148:AN148"/>
    <mergeCell ref="L147:N147"/>
    <mergeCell ref="L149:N149"/>
    <mergeCell ref="Y131:Z131"/>
    <mergeCell ref="Y132:Z132"/>
    <mergeCell ref="P146:Q146"/>
    <mergeCell ref="AA139:AN139"/>
    <mergeCell ref="AA141:AN141"/>
    <mergeCell ref="AA140:AN140"/>
    <mergeCell ref="W119:X119"/>
    <mergeCell ref="AA132:AN132"/>
    <mergeCell ref="AA133:AN133"/>
    <mergeCell ref="Y136:Z136"/>
    <mergeCell ref="W129:X129"/>
    <mergeCell ref="W123:X123"/>
    <mergeCell ref="W120:X120"/>
    <mergeCell ref="AA128:AN128"/>
    <mergeCell ref="W124:X124"/>
    <mergeCell ref="W125:X125"/>
    <mergeCell ref="Y129:Z129"/>
    <mergeCell ref="Y130:Z130"/>
    <mergeCell ref="Y119:AN119"/>
    <mergeCell ref="Y128:Z128"/>
    <mergeCell ref="Y126:Z126"/>
    <mergeCell ref="W130:X130"/>
    <mergeCell ref="W131:X131"/>
    <mergeCell ref="W128:X128"/>
    <mergeCell ref="W132:X132"/>
    <mergeCell ref="Y120:AN120"/>
    <mergeCell ref="Y121:AN121"/>
    <mergeCell ref="Y122:AN122"/>
    <mergeCell ref="Y123:AN123"/>
    <mergeCell ref="Y124:AN124"/>
    <mergeCell ref="Y125:AN125"/>
    <mergeCell ref="W122:X122"/>
    <mergeCell ref="AA134:AN134"/>
    <mergeCell ref="AA135:AN135"/>
    <mergeCell ref="AA136:AN136"/>
    <mergeCell ref="AA129:AN129"/>
    <mergeCell ref="AA130:AN130"/>
    <mergeCell ref="AA131:AN131"/>
    <mergeCell ref="AA126:AN126"/>
    <mergeCell ref="AH223:AI223"/>
    <mergeCell ref="T169:Z169"/>
    <mergeCell ref="T165:Z165"/>
    <mergeCell ref="Y141:Z141"/>
    <mergeCell ref="W136:X136"/>
    <mergeCell ref="Y140:Z140"/>
    <mergeCell ref="W140:X140"/>
    <mergeCell ref="Y134:Z134"/>
    <mergeCell ref="Y135:Z135"/>
    <mergeCell ref="Y133:Z133"/>
    <mergeCell ref="W133:X133"/>
    <mergeCell ref="W134:X134"/>
    <mergeCell ref="W135:X135"/>
    <mergeCell ref="W138:X138"/>
    <mergeCell ref="Y138:Z138"/>
    <mergeCell ref="AA138:AN138"/>
    <mergeCell ref="T171:Z171"/>
    <mergeCell ref="Z240:AN240"/>
    <mergeCell ref="Z238:AN238"/>
    <mergeCell ref="AM6:AO6"/>
    <mergeCell ref="T10:AN10"/>
    <mergeCell ref="T19:AN19"/>
    <mergeCell ref="W12:AN12"/>
    <mergeCell ref="W121:X121"/>
    <mergeCell ref="T21:AN22"/>
    <mergeCell ref="T30:AN33"/>
    <mergeCell ref="T26:AD26"/>
    <mergeCell ref="T14:AN14"/>
    <mergeCell ref="T87:AN91"/>
    <mergeCell ref="Z40:AB40"/>
    <mergeCell ref="Z41:AB41"/>
    <mergeCell ref="V182:AB182"/>
    <mergeCell ref="G178:U178"/>
    <mergeCell ref="T150:AN151"/>
    <mergeCell ref="T156:Z156"/>
    <mergeCell ref="T158:AN158"/>
    <mergeCell ref="T160:AN163"/>
    <mergeCell ref="O12:Q12"/>
    <mergeCell ref="AH230:AI230"/>
    <mergeCell ref="Z216:AN219"/>
    <mergeCell ref="AH221:AI221"/>
    <mergeCell ref="C182:F182"/>
    <mergeCell ref="C183:F183"/>
    <mergeCell ref="C180:F180"/>
    <mergeCell ref="G180:U180"/>
    <mergeCell ref="W137:X137"/>
    <mergeCell ref="Y137:Z137"/>
    <mergeCell ref="W141:X141"/>
    <mergeCell ref="T173:Z173"/>
    <mergeCell ref="Z236:AN236"/>
    <mergeCell ref="V183:AB183"/>
    <mergeCell ref="AC178:AH178"/>
    <mergeCell ref="AC179:AH179"/>
    <mergeCell ref="AC181:AH181"/>
    <mergeCell ref="AC182:AH182"/>
    <mergeCell ref="AC183:AH183"/>
    <mergeCell ref="V178:AB178"/>
    <mergeCell ref="V179:AB179"/>
    <mergeCell ref="V181:AB181"/>
    <mergeCell ref="AH188:AI188"/>
    <mergeCell ref="V180:AB180"/>
    <mergeCell ref="AC180:AH180"/>
    <mergeCell ref="AH228:AI228"/>
    <mergeCell ref="AA146:AN146"/>
    <mergeCell ref="N21:R21"/>
    <mergeCell ref="W126:X126"/>
    <mergeCell ref="V244:AD244"/>
    <mergeCell ref="H249:U249"/>
    <mergeCell ref="Y113:AN113"/>
    <mergeCell ref="W113:X113"/>
    <mergeCell ref="AM40:AM41"/>
    <mergeCell ref="AN40:AN41"/>
    <mergeCell ref="AH42:AL42"/>
    <mergeCell ref="AH43:AL43"/>
    <mergeCell ref="AH44:AL44"/>
    <mergeCell ref="AH45:AL45"/>
    <mergeCell ref="AH46:AL46"/>
    <mergeCell ref="AH47:AL47"/>
    <mergeCell ref="Z42:AB42"/>
    <mergeCell ref="Z46:AB46"/>
    <mergeCell ref="Z47:AB47"/>
    <mergeCell ref="Z43:AB43"/>
    <mergeCell ref="Z44:AB44"/>
    <mergeCell ref="AA137:AN137"/>
    <mergeCell ref="G179:U179"/>
    <mergeCell ref="G181:U181"/>
    <mergeCell ref="G182:U182"/>
    <mergeCell ref="G183:U183"/>
    <mergeCell ref="H250:U250"/>
    <mergeCell ref="C245:G245"/>
    <mergeCell ref="C246:G246"/>
    <mergeCell ref="C247:G247"/>
    <mergeCell ref="C248:G248"/>
    <mergeCell ref="C249:G249"/>
    <mergeCell ref="C250:G250"/>
    <mergeCell ref="V245:AD245"/>
    <mergeCell ref="V246:AD246"/>
    <mergeCell ref="V247:AD247"/>
    <mergeCell ref="V248:AD248"/>
    <mergeCell ref="V250:AD250"/>
    <mergeCell ref="V249:AD249"/>
    <mergeCell ref="H245:U245"/>
    <mergeCell ref="H246:U246"/>
    <mergeCell ref="H247:U247"/>
    <mergeCell ref="H248:U248"/>
    <mergeCell ref="C244:G244"/>
    <mergeCell ref="H244:U244"/>
    <mergeCell ref="BC119:BO119"/>
    <mergeCell ref="BP119:CA119"/>
    <mergeCell ref="BC120:BO120"/>
    <mergeCell ref="BP120:CA120"/>
    <mergeCell ref="AR123:CA140"/>
    <mergeCell ref="BC114:BO114"/>
    <mergeCell ref="BP114:CA114"/>
    <mergeCell ref="BC118:BO118"/>
    <mergeCell ref="BP118:CA118"/>
    <mergeCell ref="Y114:AN114"/>
    <mergeCell ref="Y115:AN115"/>
    <mergeCell ref="Y116:AN116"/>
    <mergeCell ref="Y117:AN117"/>
    <mergeCell ref="Y118:AN118"/>
    <mergeCell ref="W114:X114"/>
    <mergeCell ref="W115:X115"/>
    <mergeCell ref="W116:X116"/>
    <mergeCell ref="W117:X117"/>
    <mergeCell ref="W118:X118"/>
    <mergeCell ref="C178:F178"/>
    <mergeCell ref="C179:F179"/>
    <mergeCell ref="C181:F181"/>
    <mergeCell ref="BC113:BO113"/>
    <mergeCell ref="BP113:CA113"/>
    <mergeCell ref="AR113:BB113"/>
    <mergeCell ref="BC115:BO115"/>
    <mergeCell ref="BP115:CA115"/>
    <mergeCell ref="BC116:BO116"/>
    <mergeCell ref="BP116:CA116"/>
    <mergeCell ref="BC117:BO117"/>
    <mergeCell ref="BP117:CA117"/>
    <mergeCell ref="AQ111:AV111"/>
    <mergeCell ref="W95:AN95"/>
    <mergeCell ref="W93:AA93"/>
    <mergeCell ref="W97:X97"/>
    <mergeCell ref="W100:X100"/>
    <mergeCell ref="W102:X102"/>
    <mergeCell ref="W104:X104"/>
    <mergeCell ref="Z51:AB51"/>
    <mergeCell ref="S51:Y51"/>
    <mergeCell ref="Z45:AB45"/>
    <mergeCell ref="AH49:AL49"/>
    <mergeCell ref="C51:L51"/>
    <mergeCell ref="M51:R51"/>
    <mergeCell ref="M45:R45"/>
    <mergeCell ref="M46:R46"/>
    <mergeCell ref="M47:R47"/>
    <mergeCell ref="M48:R48"/>
    <mergeCell ref="M49:R49"/>
    <mergeCell ref="M50:R50"/>
    <mergeCell ref="AH50:AL50"/>
    <mergeCell ref="AH51:AL51"/>
    <mergeCell ref="AH48:AL48"/>
    <mergeCell ref="Z48:AB48"/>
    <mergeCell ref="C40:L40"/>
    <mergeCell ref="M40:R40"/>
    <mergeCell ref="C41:L41"/>
    <mergeCell ref="M41:R41"/>
    <mergeCell ref="C42:L42"/>
    <mergeCell ref="C43:L43"/>
    <mergeCell ref="C44:L44"/>
    <mergeCell ref="M42:R42"/>
    <mergeCell ref="M43:R43"/>
    <mergeCell ref="M44:R44"/>
    <mergeCell ref="Q2:AC4"/>
    <mergeCell ref="S45:Y45"/>
    <mergeCell ref="S46:Y46"/>
    <mergeCell ref="S47:Y47"/>
    <mergeCell ref="S48:Y48"/>
    <mergeCell ref="S49:Y49"/>
    <mergeCell ref="S50:Y50"/>
    <mergeCell ref="C45:L45"/>
    <mergeCell ref="C46:L46"/>
    <mergeCell ref="C47:L47"/>
    <mergeCell ref="C48:L48"/>
    <mergeCell ref="C49:L49"/>
    <mergeCell ref="C50:L50"/>
    <mergeCell ref="S40:Y40"/>
    <mergeCell ref="S41:Y41"/>
    <mergeCell ref="S42:Y42"/>
    <mergeCell ref="S43:Y43"/>
    <mergeCell ref="S44:Y44"/>
    <mergeCell ref="AC40:AG40"/>
    <mergeCell ref="Z49:AB49"/>
    <mergeCell ref="Z50:AB50"/>
    <mergeCell ref="N16:R16"/>
    <mergeCell ref="T16:AN17"/>
    <mergeCell ref="N14:R14"/>
  </mergeCells>
  <conditionalFormatting sqref="B176:D176 F176:AK176 B177:AO184">
    <cfRule type="expression" dxfId="92" priority="204" stopIfTrue="1">
      <formula>$W$126&lt;&gt;"Yes"</formula>
    </cfRule>
  </conditionalFormatting>
  <conditionalFormatting sqref="B38:AN39 AC40 Z42:Z51">
    <cfRule type="expression" dxfId="91" priority="79" stopIfTrue="1">
      <formula>$T$24&lt;&gt;1</formula>
    </cfRule>
  </conditionalFormatting>
  <conditionalFormatting sqref="B37:AO39 AH40:AO40 B40:C51 M40:M51 S40:S51 AC41:AO41 AC42:AH51 AM42:AO51 B52:AO55 B36:AK36 AM36">
    <cfRule type="expression" dxfId="90" priority="78" stopIfTrue="1">
      <formula>$T$24&lt;&gt;1</formula>
    </cfRule>
  </conditionalFormatting>
  <conditionalFormatting sqref="B37:AO55">
    <cfRule type="expression" dxfId="89" priority="76" stopIfTrue="1">
      <formula>$T$24&lt;&gt;1</formula>
    </cfRule>
  </conditionalFormatting>
  <conditionalFormatting sqref="C31">
    <cfRule type="iconSet" priority="294">
      <iconSet iconSet="3Symbols2" showValue="0">
        <cfvo type="percent" val="0"/>
        <cfvo type="num" val="1"/>
        <cfvo type="num" val="2"/>
      </iconSet>
    </cfRule>
  </conditionalFormatting>
  <conditionalFormatting sqref="C148:AN151">
    <cfRule type="expression" dxfId="87" priority="312">
      <formula>$P$146&lt;&gt;"Yes"</formula>
    </cfRule>
  </conditionalFormatting>
  <conditionalFormatting sqref="F24">
    <cfRule type="iconSet" priority="307">
      <iconSet iconSet="3Symbols" showValue="0">
        <cfvo type="percent" val="0"/>
        <cfvo type="num" val="1"/>
        <cfvo type="num" val="2"/>
      </iconSet>
    </cfRule>
  </conditionalFormatting>
  <conditionalFormatting sqref="G24">
    <cfRule type="iconSet" priority="308">
      <iconSet iconSet="3Symbols" showValue="0">
        <cfvo type="percent" val="0"/>
        <cfvo type="num" val="1"/>
        <cfvo type="num" val="2"/>
      </iconSet>
    </cfRule>
  </conditionalFormatting>
  <conditionalFormatting sqref="K147:O147">
    <cfRule type="expression" dxfId="86" priority="311">
      <formula>$P$146&lt;&gt;"Yes"</formula>
    </cfRule>
  </conditionalFormatting>
  <conditionalFormatting sqref="O9">
    <cfRule type="iconSet" priority="169">
      <iconSet iconSet="3Symbols2" showValue="0">
        <cfvo type="percent" val="0"/>
        <cfvo type="num" val="1"/>
        <cfvo type="num" val="2"/>
      </iconSet>
    </cfRule>
  </conditionalFormatting>
  <conditionalFormatting sqref="P9">
    <cfRule type="iconSet" priority="181">
      <iconSet iconSet="3Symbols2" showValue="0">
        <cfvo type="percent" val="0"/>
        <cfvo type="num" val="1"/>
        <cfvo type="num" val="2"/>
      </iconSet>
    </cfRule>
  </conditionalFormatting>
  <conditionalFormatting sqref="T165:Z165">
    <cfRule type="expression" dxfId="83" priority="22">
      <formula>OR($T$156="Absolute VaR",$T$156="Relative VaR")</formula>
    </cfRule>
  </conditionalFormatting>
  <conditionalFormatting sqref="T169:Z169">
    <cfRule type="expression" dxfId="82" priority="243">
      <formula>OR($T$156="Absolute VaR",$T$156="Relative VaR")</formula>
    </cfRule>
  </conditionalFormatting>
  <conditionalFormatting sqref="T171:Z171">
    <cfRule type="expression" dxfId="81" priority="245">
      <formula>OR($T$156="Absolute VaR",$T$156="Relative VaR")</formula>
    </cfRule>
  </conditionalFormatting>
  <conditionalFormatting sqref="T173:Z173">
    <cfRule type="expression" dxfId="80" priority="244">
      <formula>OR($T$156="Absolute VaR",$T$156="Relative VaR")</formula>
    </cfRule>
  </conditionalFormatting>
  <conditionalFormatting sqref="T158:AN158">
    <cfRule type="expression" dxfId="79" priority="247">
      <formula>$T$156="Relative VaR"</formula>
    </cfRule>
  </conditionalFormatting>
  <conditionalFormatting sqref="U24">
    <cfRule type="iconSet" priority="285">
      <iconSet iconSet="3Symbols2" showValue="0">
        <cfvo type="percent" val="0"/>
        <cfvo type="num" val="1"/>
        <cfvo type="num" val="2"/>
      </iconSet>
    </cfRule>
  </conditionalFormatting>
  <conditionalFormatting sqref="V24">
    <cfRule type="iconSet" priority="153">
      <iconSet iconSet="3Symbols2" showValue="0">
        <cfvo type="percent" val="0"/>
        <cfvo type="num" val="1"/>
        <cfvo type="num" val="2"/>
      </iconSet>
    </cfRule>
  </conditionalFormatting>
  <conditionalFormatting sqref="V179:V183 AC179:AC183">
    <cfRule type="expression" dxfId="78" priority="221">
      <formula>$C179="Yes"</formula>
    </cfRule>
  </conditionalFormatting>
  <conditionalFormatting sqref="W12:AN12">
    <cfRule type="expression" dxfId="77" priority="172">
      <formula>$T$10="MMF (Regulation (EU) 2017/1131)"</formula>
    </cfRule>
  </conditionalFormatting>
  <conditionalFormatting sqref="Y129:Z141">
    <cfRule type="expression" dxfId="76" priority="154">
      <formula>$W129="Yes"</formula>
    </cfRule>
  </conditionalFormatting>
  <conditionalFormatting sqref="Y114:AN125">
    <cfRule type="expression" dxfId="75" priority="15">
      <formula>$W114="Yes"</formula>
    </cfRule>
  </conditionalFormatting>
  <conditionalFormatting sqref="AA129:AN141">
    <cfRule type="expression" dxfId="70" priority="155">
      <formula>$W129="Yes"</formula>
    </cfRule>
  </conditionalFormatting>
  <conditionalFormatting sqref="AA146:AN146">
    <cfRule type="expression" dxfId="69" priority="13">
      <formula>$P$146="Yes"</formula>
    </cfRule>
  </conditionalFormatting>
  <conditionalFormatting sqref="AC40">
    <cfRule type="expression" dxfId="66" priority="68" stopIfTrue="1">
      <formula>$T$24&lt;&gt;1</formula>
    </cfRule>
  </conditionalFormatting>
  <conditionalFormatting sqref="AF26">
    <cfRule type="iconSet" priority="167">
      <iconSet iconSet="3Symbols2" showValue="0">
        <cfvo type="percent" val="0"/>
        <cfvo type="num" val="1"/>
        <cfvo type="num" val="2"/>
      </iconSet>
    </cfRule>
  </conditionalFormatting>
  <conditionalFormatting sqref="AH40">
    <cfRule type="expression" dxfId="65" priority="72" stopIfTrue="1">
      <formula>$T$24&lt;&gt;1</formula>
    </cfRule>
  </conditionalFormatting>
  <conditionalFormatting sqref="AH42:AH51">
    <cfRule type="expression" dxfId="64" priority="70" stopIfTrue="1">
      <formula>$T$24&lt;&gt;1</formula>
    </cfRule>
  </conditionalFormatting>
  <conditionalFormatting sqref="AQ110:CC143">
    <cfRule type="expression" dxfId="63" priority="14" stopIfTrue="1">
      <formula>$AK$107&lt;&gt;"Yes"</formula>
    </cfRule>
  </conditionalFormatting>
  <conditionalFormatting sqref="AR41:BT46">
    <cfRule type="expression" dxfId="62" priority="73">
      <formula>$T$24&lt;&gt;1</formula>
    </cfRule>
  </conditionalFormatting>
  <dataValidations xWindow="474" yWindow="359" count="10">
    <dataValidation allowBlank="1" showInputMessage="1" showErrorMessage="1" prompt="As defined by Regulation (EU) 2016/1011" sqref="D24" xr:uid="{00000000-0002-0000-0300-000000000000}"/>
    <dataValidation type="decimal" operator="greaterThanOrEqual" allowBlank="1" showInputMessage="1" showErrorMessage="1" sqref="T173 T171 T169 T165:Z165 AC179:AC183" xr:uid="{00000000-0002-0000-0300-000001000000}">
      <formula1>0</formula1>
    </dataValidation>
    <dataValidation operator="greaterThanOrEqual" allowBlank="1" showInputMessage="1" showErrorMessage="1" sqref="AA126 Y114:Y126 V179:AB183" xr:uid="{00000000-0002-0000-0300-000003000000}"/>
    <dataValidation allowBlank="1" showInputMessage="1" showErrorMessage="1" promptTitle="Attention!" prompt="In case of multiple benchmarks, please provide information for the benchmark  which is deemed to be the most relevant with regards to the investment approach." sqref="I233" xr:uid="{00000000-0002-0000-0300-000006000000}"/>
    <dataValidation allowBlank="1" showInputMessage="1" showErrorMessage="1" promptTitle="Attention!" prompt="&quot;ESMA Q&amp;A&quot; refers to &quot;Section II - Key Investor Information Document (KIID) for UCITS&quot; of the ESMA Questions and Answers on application of the UCITS Directive (ESMA34-43-392)" sqref="I190" xr:uid="{00000000-0002-0000-0300-000007000000}"/>
    <dataValidation type="list" allowBlank="1" showInputMessage="1" showErrorMessage="1" sqref="N16:R16" xr:uid="{00000000-0002-0000-0300-000008000000}">
      <formula1>Country</formula1>
    </dataValidation>
    <dataValidation type="list" allowBlank="1" showInputMessage="1" showErrorMessage="1" sqref="N21:R21" xr:uid="{00000000-0002-0000-0300-000009000000}">
      <formula1>Code_Currency</formula1>
    </dataValidation>
    <dataValidation type="list" allowBlank="1" showInputMessage="1" showErrorMessage="1" sqref="N14:R14" xr:uid="{00000000-0002-0000-0300-00000A000000}">
      <formula1>Region</formula1>
    </dataValidation>
    <dataValidation type="decimal" allowBlank="1" showInputMessage="1" showErrorMessage="1" sqref="Y129:Z141 BC114:CA120" xr:uid="{3F9176CD-5513-44AF-8BDF-B11AC88DBD2C}">
      <formula1>0</formula1>
      <formula2>1</formula2>
    </dataValidation>
    <dataValidation type="decimal" allowBlank="1" showInputMessage="1" showErrorMessage="1" error="The total of ratios cannot be over 100 %" sqref="BC121" xr:uid="{45EFF115-F9F9-4652-AF22-22142A687FB1}">
      <formula1>0</formula1>
      <formula2>1</formula2>
    </dataValidation>
  </dataValidations>
  <hyperlinks>
    <hyperlink ref="AM6:AO6" location="'2. Investment Policy (FIS&amp;PII)'!A1" display="Next &gt;&gt;" xr:uid="{00000000-0004-0000-0300-000000000000}"/>
    <hyperlink ref="B6:E6" location="'1.2 Targeted Investors'!A1" display="&lt;&lt; Previous" xr:uid="{3713D4D2-E702-424B-9982-AE330BC16471}"/>
  </hyperlinks>
  <printOptions horizontalCentered="1" verticalCentered="1"/>
  <pageMargins left="0.19685039370078741" right="0.19685039370078741" top="0.19685039370078741" bottom="0.19685039370078741" header="0.19685039370078741" footer="0.19685039370078741"/>
  <pageSetup paperSize="8" scale="7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6FFACCFF-47AC-4FCB-B302-385F20D1DA5C}">
            <xm:f>'1. General Information'!$Q$9&lt;&gt;"UCI Part I Law 17.12.2010"</xm:f>
            <x14:dxf>
              <font>
                <color rgb="FFA0A0A0"/>
              </font>
              <fill>
                <patternFill>
                  <bgColor rgb="FFA0A0A0"/>
                </patternFill>
              </fill>
              <border>
                <left/>
                <right/>
                <top/>
                <bottom/>
                <vertical/>
                <horizontal/>
              </border>
            </x14:dxf>
          </x14:cfRule>
          <xm:sqref>A8:CE96 A97:W97 Y97:CE97 A98:CE99 A100:W100 Y100:CE100 A101:CE101 A102:W102 Y102:CE102 A103:CE103 A104:W104 Y104:CE104 A105:CE145 A146:AA146 AO146:CE146 A147:CE252</xm:sqref>
        </x14:conditionalFormatting>
        <x14:conditionalFormatting xmlns:xm="http://schemas.microsoft.com/office/excel/2006/main">
          <x14:cfRule type="expression" priority="148" id="{00000000-000E-0000-0300-000088000000}">
            <xm:f>OR($T$26=data!$C$73,$T$26="")</xm:f>
            <x14:dxf>
              <font>
                <color theme="0"/>
              </font>
              <fill>
                <patternFill>
                  <bgColor theme="0"/>
                </patternFill>
              </fill>
              <border>
                <left/>
                <right/>
                <top/>
                <bottom/>
                <vertical/>
                <horizontal/>
              </border>
            </x14:dxf>
          </x14:cfRule>
          <xm:sqref>B58:AO96 B57:C57 B97:W97 B98:AO99 B100:W100 B101:AO101 B102:W102 B103:AO103 B104:W104 B105:AO105</xm:sqref>
        </x14:conditionalFormatting>
        <x14:conditionalFormatting xmlns:xm="http://schemas.microsoft.com/office/excel/2006/main">
          <x14:cfRule type="iconSet" priority="12" id="{5B5C1BF5-D7A6-4252-B9BB-B5C5F0BF80B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C59</xm:sqref>
        </x14:conditionalFormatting>
        <x14:conditionalFormatting xmlns:xm="http://schemas.microsoft.com/office/excel/2006/main">
          <x14:cfRule type="iconSet" priority="25" id="{0FD50B89-864F-421B-8C17-36B8F0A15469}">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C109</xm:sqref>
        </x14:conditionalFormatting>
        <x14:conditionalFormatting xmlns:xm="http://schemas.microsoft.com/office/excel/2006/main">
          <x14:cfRule type="expression" priority="151" id="{F4907FC6-9AF5-4BD4-9C48-BDCB9BBC482E}">
            <xm:f>'1. General Information'!$Q$9&lt;&gt;data!$A$2</xm:f>
            <x14:dxf>
              <font>
                <color theme="0"/>
              </font>
              <fill>
                <patternFill>
                  <bgColor rgb="FF115E67"/>
                </patternFill>
              </fill>
              <border>
                <left/>
                <right/>
                <top/>
                <bottom/>
                <vertical/>
                <horizontal/>
              </border>
            </x14:dxf>
          </x14:cfRule>
          <xm:sqref>N2:Q2 AD2:AD4 N3:P4</xm:sqref>
        </x14:conditionalFormatting>
        <x14:conditionalFormatting xmlns:xm="http://schemas.microsoft.com/office/excel/2006/main">
          <x14:cfRule type="expression" priority="197" id="{0381923C-1D3A-420B-A8A0-A0E29811D3AD}">
            <xm:f>'1. General Information'!$Q$9&lt;&gt;"UCI Part I Law 17.12.2010"</xm:f>
            <x14:dxf>
              <fill>
                <patternFill>
                  <bgColor rgb="FFD0D3D4"/>
                </patternFill>
              </fill>
            </x14:dxf>
          </x14:cfRule>
          <xm:sqref>Q2 O3:P3</xm:sqref>
        </x14:conditionalFormatting>
        <x14:conditionalFormatting xmlns:xm="http://schemas.microsoft.com/office/excel/2006/main">
          <x14:cfRule type="iconSet" priority="186" id="{18FBC3C3-4698-4E0D-A8EA-CF7EF46D812C}">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T24</xm:sqref>
        </x14:conditionalFormatting>
        <x14:conditionalFormatting xmlns:xm="http://schemas.microsoft.com/office/excel/2006/main">
          <x14:cfRule type="iconSet" priority="193" id="{37822155-DCC8-4702-9518-E65BEF48C80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T38</xm:sqref>
        </x14:conditionalFormatting>
        <x14:conditionalFormatting xmlns:xm="http://schemas.microsoft.com/office/excel/2006/main">
          <x14:cfRule type="expression" priority="9" id="{40EEE16E-EB26-48AF-B771-2040E9714F4E}">
            <xm:f>OR($T$26=data!$C$73,$T$26="")</xm:f>
            <x14:dxf>
              <font>
                <color theme="0"/>
              </font>
              <fill>
                <patternFill>
                  <bgColor theme="0"/>
                </patternFill>
              </fill>
              <border>
                <left/>
                <right/>
                <top/>
                <bottom/>
                <vertical/>
                <horizontal/>
              </border>
            </x14:dxf>
          </x14:cfRule>
          <xm:sqref>Y97:AO97</xm:sqref>
        </x14:conditionalFormatting>
        <x14:conditionalFormatting xmlns:xm="http://schemas.microsoft.com/office/excel/2006/main">
          <x14:cfRule type="expression" priority="7" id="{33F76CFA-FCF3-45A3-97C0-F5B50055560D}">
            <xm:f>OR($T$26=data!$C$73,$T$26="")</xm:f>
            <x14:dxf>
              <font>
                <color theme="0"/>
              </font>
              <fill>
                <patternFill>
                  <bgColor theme="0"/>
                </patternFill>
              </fill>
              <border>
                <left/>
                <right/>
                <top/>
                <bottom/>
                <vertical/>
                <horizontal/>
              </border>
            </x14:dxf>
          </x14:cfRule>
          <xm:sqref>Y100:AO100</xm:sqref>
        </x14:conditionalFormatting>
        <x14:conditionalFormatting xmlns:xm="http://schemas.microsoft.com/office/excel/2006/main">
          <x14:cfRule type="expression" priority="5" id="{6FDCF1D0-CD33-43FE-953A-307A3CD95B93}">
            <xm:f>OR($T$26=data!$C$73,$T$26="")</xm:f>
            <x14:dxf>
              <font>
                <color theme="0"/>
              </font>
              <fill>
                <patternFill>
                  <bgColor theme="0"/>
                </patternFill>
              </fill>
              <border>
                <left/>
                <right/>
                <top/>
                <bottom/>
                <vertical/>
                <horizontal/>
              </border>
            </x14:dxf>
          </x14:cfRule>
          <xm:sqref>Y102:AO102</xm:sqref>
        </x14:conditionalFormatting>
        <x14:conditionalFormatting xmlns:xm="http://schemas.microsoft.com/office/excel/2006/main">
          <x14:cfRule type="expression" priority="3" id="{1E41880E-1414-4D5F-9522-F4A803927B90}">
            <xm:f>OR($T$26=data!$C$73,$T$26="")</xm:f>
            <x14:dxf>
              <font>
                <color theme="0"/>
              </font>
              <fill>
                <patternFill>
                  <bgColor theme="0"/>
                </patternFill>
              </fill>
              <border>
                <left/>
                <right/>
                <top/>
                <bottom/>
                <vertical/>
                <horizontal/>
              </border>
            </x14:dxf>
          </x14:cfRule>
          <xm:sqref>Y104:AO104</xm:sqref>
        </x14:conditionalFormatting>
        <x14:conditionalFormatting xmlns:xm="http://schemas.microsoft.com/office/excel/2006/main">
          <x14:cfRule type="expression" priority="10" stopIfTrue="1" id="{CFAADA11-720C-40F8-BC6C-744239481432}">
            <xm:f>'1. General Information'!$Q$9&lt;&gt;"UCI Part I Law 17.12.2010"</xm:f>
            <x14:dxf>
              <font>
                <color rgb="FFA0A0A0"/>
              </font>
              <fill>
                <patternFill>
                  <bgColor rgb="FFA0A0A0"/>
                </patternFill>
              </fill>
              <border>
                <left/>
                <right/>
                <top/>
                <bottom/>
                <vertical/>
                <horizontal/>
              </border>
            </x14:dxf>
          </x14:cfRule>
          <x14:cfRule type="expression" priority="11" id="{04AB9F8B-2101-42DE-A7F0-FFEC11AC8155}">
            <xm:f>OR($T$26=data!$C$73,$T$26="")</xm:f>
            <x14:dxf>
              <font>
                <color theme="0"/>
              </font>
              <fill>
                <patternFill>
                  <bgColor theme="0"/>
                </patternFill>
              </fill>
              <border>
                <left/>
                <right/>
                <top/>
                <bottom/>
                <vertical/>
                <horizontal/>
              </border>
            </x14:dxf>
          </x14:cfRule>
          <xm:sqref>AB93</xm:sqref>
        </x14:conditionalFormatting>
        <x14:conditionalFormatting xmlns:xm="http://schemas.microsoft.com/office/excel/2006/main">
          <x14:cfRule type="iconSet" priority="58" id="{71B6573F-2708-4FEA-9E16-1FE7FD5C63E9}">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6" id="{FEC68197-1DB7-4C08-8D2E-1E9118BA6963}">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65" id="{0E3F542C-8D42-4C1A-A804-FDF50049D999}">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92" id="{0B2F8F8E-73A4-4F7C-A3DC-9FAA5F5DF01A}">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94" id="{9FBF500D-8D4D-492B-A192-AD06F9ACF974}">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AC42:AC51</xm:sqref>
        </x14:conditionalFormatting>
        <x14:conditionalFormatting xmlns:xm="http://schemas.microsoft.com/office/excel/2006/main">
          <x14:cfRule type="iconSet" priority="57" id="{0EA83F46-5931-4B19-A940-FA2DF1686EBA}">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62" id="{016F6FC7-5805-42D2-972A-819F62D77C1A}">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9" id="{E8096C22-BF4E-450A-93AC-028E52A99D1E}">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91" id="{5F6F1A9C-F06E-4DB9-9BE2-7DBB08E21F05}">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93" id="{F0C2743B-D10D-42A9-95A5-B560E6FB40A6}">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5" id="{9E7B64CD-C9E9-4BE7-8013-F483E776323F}">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3" id="{3B89E7CB-D372-45BB-BC68-9A361C550BC4}">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64" id="{28798DE9-1438-4EDB-913B-4224FB64C2B4}">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AD42:AD51</xm:sqref>
        </x14:conditionalFormatting>
        <x14:conditionalFormatting xmlns:xm="http://schemas.microsoft.com/office/excel/2006/main">
          <x14:cfRule type="iconSet" priority="54" id="{24E9F8CC-1D1A-414E-A11F-75AE8D096F95}">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8" id="{42E8023D-6AF1-412B-8623-53C3A7A0FFA6}">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4" id="{48B97432-7456-4666-A028-B7631512CB7B}">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2" id="{8C339CB1-DDE1-4047-8D58-D40532232096}">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81" id="{AA3B1EAD-5405-41B7-BBA2-A259564907B6}">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63" id="{8A08678A-CA87-4B72-B5D6-1E07E4246AE4}">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61" id="{6BF80939-FF1C-4991-AE37-BEE4B9B75504}">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60" id="{0E6293F7-A7FA-4F89-950F-E63A2F1767C9}">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56" id="{F063D308-42CE-4BC6-8476-6BFD1A6D11B2}">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AE42:AE51</xm:sqref>
        </x14:conditionalFormatting>
        <x14:conditionalFormatting xmlns:xm="http://schemas.microsoft.com/office/excel/2006/main">
          <x14:cfRule type="iconSet" priority="80" id="{3B2951BB-EE01-4A05-908C-1622ACE139E6}">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53" id="{4476EB00-857F-4B70-BE5D-59D4ACFD6F18}">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52" id="{9572A7E1-4D46-44CC-93A1-548DC4468076}">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59" id="{D883E36E-2B37-4AF0-A3D1-43B6B03BCB95}">
            <x14:iconSet iconSet="3Symbols2" showValue="0" custom="1">
              <x14:cfvo type="percent">
                <xm:f>0</xm:f>
              </x14:cfvo>
              <x14:cfvo type="num">
                <xm:f>0</xm:f>
              </x14:cfvo>
              <x14:cfvo type="num">
                <xm:f>1</xm:f>
              </x14:cfvo>
              <x14:cfIcon iconSet="3Symbols2" iconId="0"/>
              <x14:cfIcon iconSet="3Symbols2" iconId="0"/>
              <x14:cfIcon iconSet="3Symbols2" iconId="2"/>
            </x14:iconSet>
          </x14:cfRule>
          <x14:cfRule type="iconSet" priority="55" id="{6A359CB7-2909-444C-9E4F-85CAF2C1019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AF42:AF51</xm:sqref>
        </x14:conditionalFormatting>
        <x14:conditionalFormatting xmlns:xm="http://schemas.microsoft.com/office/excel/2006/main">
          <x14:cfRule type="iconSet" priority="51" id="{7584D8C1-23A0-4F4D-94FE-17C8353E0CC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AG42:AG51</xm:sqref>
        </x14:conditionalFormatting>
        <x14:conditionalFormatting xmlns:xm="http://schemas.microsoft.com/office/excel/2006/main">
          <x14:cfRule type="iconSet" priority="180" id="{9E8020A6-C09D-4845-ABBC-C2606F93BA73}">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AH194</xm:sqref>
        </x14:conditionalFormatting>
        <x14:conditionalFormatting xmlns:xm="http://schemas.microsoft.com/office/excel/2006/main">
          <x14:cfRule type="iconSet" priority="178" id="{5551A8AA-E9A4-44AA-A81C-7BCFB8359908}">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AH196</xm:sqref>
        </x14:conditionalFormatting>
        <x14:conditionalFormatting xmlns:xm="http://schemas.microsoft.com/office/excel/2006/main">
          <x14:cfRule type="iconSet" priority="179" id="{B5B49EBE-161E-400F-8891-F2F6042B7965}">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AH199</xm:sqref>
        </x14:conditionalFormatting>
        <x14:conditionalFormatting xmlns:xm="http://schemas.microsoft.com/office/excel/2006/main">
          <x14:cfRule type="iconSet" priority="177" id="{92E6E5E3-184D-4F88-87B8-D76D918C0653}">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AH201</xm:sqref>
        </x14:conditionalFormatting>
        <x14:conditionalFormatting xmlns:xm="http://schemas.microsoft.com/office/excel/2006/main">
          <x14:cfRule type="iconSet" priority="176" id="{19E2274D-BD2A-4220-B26D-E00416564FA1}">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AH204</xm:sqref>
        </x14:conditionalFormatting>
        <x14:conditionalFormatting xmlns:xm="http://schemas.microsoft.com/office/excel/2006/main">
          <x14:cfRule type="iconSet" priority="175" id="{B04CFB12-6011-486C-8710-8889D0DF108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AH207</xm:sqref>
        </x14:conditionalFormatting>
        <x14:conditionalFormatting xmlns:xm="http://schemas.microsoft.com/office/excel/2006/main">
          <x14:cfRule type="iconSet" priority="174" id="{285EA33A-B683-44D7-B01C-49CA7D5002A5}">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AH210</xm:sqref>
        </x14:conditionalFormatting>
        <x14:conditionalFormatting xmlns:xm="http://schemas.microsoft.com/office/excel/2006/main">
          <x14:cfRule type="iconSet" priority="173" id="{ACB83E40-4B96-4151-949C-44DBD14A7149}">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AH213</xm:sqref>
        </x14:conditionalFormatting>
        <x14:conditionalFormatting xmlns:xm="http://schemas.microsoft.com/office/excel/2006/main">
          <x14:cfRule type="iconSet" priority="182" id="{ACEE5B71-1002-4DE3-B78E-3FF60D3693AE}">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AM42:AM51</xm:sqref>
        </x14:conditionalFormatting>
        <x14:conditionalFormatting xmlns:xm="http://schemas.microsoft.com/office/excel/2006/main">
          <x14:cfRule type="iconSet" priority="170" id="{D3BE4033-664A-4204-9E2F-FA6A7013CEE6}">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AN42:AN51</xm:sqref>
        </x14:conditionalFormatting>
      </x14:conditionalFormattings>
    </ext>
    <ext xmlns:x14="http://schemas.microsoft.com/office/spreadsheetml/2009/9/main" uri="{CCE6A557-97BC-4b89-ADB6-D9C93CAAB3DF}">
      <x14:dataValidations xmlns:xm="http://schemas.microsoft.com/office/excel/2006/main" xWindow="474" yWindow="359" count="22">
        <x14:dataValidation type="list" allowBlank="1" showInputMessage="1" showErrorMessage="1" prompt="The targeted asset classes available are related to the type of investment policy" xr:uid="{00000000-0002-0000-0300-00000B000000}">
          <x14:formula1>
            <xm:f>data!$A$35:$A$39</xm:f>
          </x14:formula1>
          <xm:sqref>T10</xm:sqref>
        </x14:dataValidation>
        <x14:dataValidation type="list" allowBlank="1" showInputMessage="1" showErrorMessage="1" xr:uid="{00000000-0002-0000-0300-00000E000000}">
          <x14:formula1>
            <xm:f>data!$B$55:$B$57</xm:f>
          </x14:formula1>
          <xm:sqref>AH42:AH51</xm:sqref>
        </x14:dataValidation>
        <x14:dataValidation type="list" allowBlank="1" showInputMessage="1" showErrorMessage="1" xr:uid="{00000000-0002-0000-0300-00000F000000}">
          <x14:formula1>
            <xm:f>data!$R$8:$R$9</xm:f>
          </x14:formula1>
          <xm:sqref>P146:Q146 W114:W126 W129:W141 C179:F183</xm:sqref>
        </x14:dataValidation>
        <x14:dataValidation type="list" allowBlank="1" showInputMessage="1" showErrorMessage="1" xr:uid="{00000000-0002-0000-0300-000010000000}">
          <x14:formula1>
            <xm:f>data!$K$13:$K$15</xm:f>
          </x14:formula1>
          <xm:sqref>I157 T156</xm:sqref>
        </x14:dataValidation>
        <x14:dataValidation type="list" allowBlank="1" showInputMessage="1" showErrorMessage="1" promptTitle="Attention!" prompt="&quot;ESMA Q&amp;A&quot; refers to &quot;Section II - Key Investor Information Document (KIID) for UCITS&quot; of the ESMA Questions and Answers on application of the UCITS Directive (ESMA34-43-392)" xr:uid="{00000000-0002-0000-0300-000011000000}">
          <x14:formula1>
            <xm:f>data!$R$8:$R$9</xm:f>
          </x14:formula1>
          <xm:sqref>AH188:AI188</xm:sqref>
        </x14:dataValidation>
        <x14:dataValidation type="list" allowBlank="1" showInputMessage="1" showErrorMessage="1" promptTitle="Attention!" xr:uid="{00000000-0002-0000-0300-000012000000}">
          <x14:formula1>
            <xm:f>data!$R$8:$R$9</xm:f>
          </x14:formula1>
          <xm:sqref>AH221:AI221 AH223:AI223 AH228:AI228 AH230:AI230</xm:sqref>
        </x14:dataValidation>
        <x14:dataValidation type="list" allowBlank="1" showInputMessage="1" showErrorMessage="1" xr:uid="{00000000-0002-0000-0300-000013000000}">
          <x14:formula1>
            <xm:f>data!$K$97:$K$101</xm:f>
          </x14:formula1>
          <xm:sqref>Z238:AN238</xm:sqref>
        </x14:dataValidation>
        <x14:dataValidation type="list" allowBlank="1" showInputMessage="1" showErrorMessage="1" xr:uid="{00000000-0002-0000-0300-000015000000}">
          <x14:formula1>
            <xm:f>data!$C$30:$C$33</xm:f>
          </x14:formula1>
          <xm:sqref>I148:Q148</xm:sqref>
        </x14:dataValidation>
        <x14:dataValidation type="list" allowBlank="1" showInputMessage="1" showErrorMessage="1" xr:uid="{00000000-0002-0000-0300-000016000000}">
          <x14:formula1>
            <xm:f>data!$C$35:$C$42</xm:f>
          </x14:formula1>
          <xm:sqref>I150:Q150</xm:sqref>
        </x14:dataValidation>
        <x14:dataValidation type="list" allowBlank="1" showInputMessage="1" showErrorMessage="1" xr:uid="{00000000-0002-0000-0300-000017000000}">
          <x14:formula1>
            <xm:f>data!$B$35:$B$38</xm:f>
          </x14:formula1>
          <xm:sqref>W12:AN14</xm:sqref>
        </x14:dataValidation>
        <x14:dataValidation type="list" allowBlank="1" showInputMessage="1" showErrorMessage="1" xr:uid="{00000000-0002-0000-0300-000019000000}">
          <x14:formula1>
            <xm:f>data!$T$8:$T$9</xm:f>
          </x14:formula1>
          <xm:sqref>T24 T38 AH213 AH210 AH207 AM42:AN51 AH194 AH199 AH196 AH201 AH204 AC42:AG51 C109</xm:sqref>
        </x14:dataValidation>
        <x14:dataValidation type="list" allowBlank="1" showInputMessage="1" showErrorMessage="1" xr:uid="{00000000-0002-0000-0300-00001A000000}">
          <x14:formula1>
            <xm:f>data!$A$42:$A$48</xm:f>
          </x14:formula1>
          <xm:sqref>T28</xm:sqref>
        </x14:dataValidation>
        <x14:dataValidation type="list" allowBlank="1" showInputMessage="1" showErrorMessage="1" xr:uid="{00000000-0002-0000-0300-00001B000000}">
          <x14:formula1>
            <xm:f>data!$B$51:$B$52</xm:f>
          </x14:formula1>
          <xm:sqref>Z42:Z51</xm:sqref>
        </x14:dataValidation>
        <x14:dataValidation type="list" allowBlank="1" showInputMessage="1" showErrorMessage="1" prompt="Information about policies on the integration of sustainability risks in the investment decision‐process has been published on a website according to Article 3 of SFDR" xr:uid="{558E9E4C-3ED9-4DB9-9E7E-8E743EFF9346}">
          <x14:formula1>
            <xm:f>data!$R$8:$R$9</xm:f>
          </x14:formula1>
          <xm:sqref>W97</xm:sqref>
        </x14:dataValidation>
        <x14:dataValidation type="list" allowBlank="1" showInputMessage="1" showErrorMessage="1" prompt="Information required according to Article 4 of SFDR related to adverse sustainability impacts has been published on a website" xr:uid="{5B363BF9-6D92-4A5A-9BE5-F4A65F15553C}">
          <x14:formula1>
            <xm:f>data!$R$8:$R$9</xm:f>
          </x14:formula1>
          <xm:sqref>W100</xm:sqref>
        </x14:dataValidation>
        <x14:dataValidation type="list" allowBlank="1" showInputMessage="1" showErrorMessage="1" prompt="The remuneration policy has been updated to include information on how this policy is consistent with the integration of sustainability risks and confirm that this information has been published on a website" xr:uid="{61B39941-D5FA-48C5-AB14-5200C1BE94AA}">
          <x14:formula1>
            <xm:f>data!$R$8:$R$9</xm:f>
          </x14:formula1>
          <xm:sqref>W102</xm:sqref>
        </x14:dataValidation>
        <x14:dataValidation type="list" allowBlank="1" showInputMessage="1" showErrorMessage="1" prompt="The risk management process (RMP) has been updated to integrate the sustainability risks " xr:uid="{3343ABD6-685F-4434-8070-E05C52F03F07}">
          <x14:formula1>
            <xm:f>data!$R$8:$R$9</xm:f>
          </x14:formula1>
          <xm:sqref>W104</xm:sqref>
        </x14:dataValidation>
        <x14:dataValidation type="list" allowBlank="1" showInputMessage="1" showErrorMessage="1" xr:uid="{00000000-0002-0000-0300-00000C000000}">
          <x14:formula1>
            <xm:f>data!$N$2:$N$160</xm:f>
          </x14:formula1>
          <xm:sqref>I21:I22</xm:sqref>
        </x14:dataValidation>
        <x14:dataValidation type="list" allowBlank="1" showInputMessage="1" showErrorMessage="1" xr:uid="{28B9BA1E-9CDC-4EBD-9191-2D2594E4EF92}">
          <x14:formula1>
            <xm:f>data!$C$73:$C$77</xm:f>
          </x14:formula1>
          <xm:sqref>T26:AD26</xm:sqref>
        </x14:dataValidation>
        <x14:dataValidation type="list" allowBlank="1" showInputMessage="1" showErrorMessage="1" xr:uid="{25F3DC85-7533-4437-A940-F0039474B881}">
          <x14:formula1>
            <xm:f>data!$A$99:$A$105</xm:f>
          </x14:formula1>
          <xm:sqref>W93</xm:sqref>
        </x14:dataValidation>
        <x14:dataValidation type="list" allowBlank="1" showInputMessage="1" showErrorMessage="1" xr:uid="{52509F7E-0F9D-4150-B3A5-56689E59EEB2}">
          <x14:formula1>
            <xm:f>data!$A$108:$A$114</xm:f>
          </x14:formula1>
          <xm:sqref>W95</xm:sqref>
        </x14:dataValidation>
        <x14:dataValidation type="list" allowBlank="1" showInputMessage="1" showErrorMessage="1" prompt="By checking this box, you confirm all the following statements" xr:uid="{07D9793D-ACA4-4C53-A92A-5C1CCF24BA02}">
          <x14:formula1>
            <xm:f>data!$T$8:$T$9</xm:f>
          </x14:formula1>
          <xm:sqref>C59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007298"/>
  </sheetPr>
  <dimension ref="A1:BU147"/>
  <sheetViews>
    <sheetView topLeftCell="A10" zoomScaleNormal="100" workbookViewId="0">
      <selection activeCell="T48" sqref="T48"/>
    </sheetView>
  </sheetViews>
  <sheetFormatPr defaultColWidth="9.42578125" defaultRowHeight="15"/>
  <cols>
    <col min="1" max="1" width="1.7109375" style="61" customWidth="1"/>
    <col min="2" max="26" width="3" style="61" customWidth="1"/>
    <col min="27" max="27" width="4" style="61" customWidth="1"/>
    <col min="28" max="28" width="4.5703125" style="61" customWidth="1"/>
    <col min="29" max="34" width="3" style="61" customWidth="1"/>
    <col min="35" max="35" width="5.5703125" style="61" customWidth="1"/>
    <col min="36" max="36" width="7.5703125" style="61" customWidth="1"/>
    <col min="37" max="37" width="3" style="61" customWidth="1"/>
    <col min="38" max="38" width="4" style="61" customWidth="1"/>
    <col min="39" max="41" width="3" style="61" customWidth="1"/>
    <col min="42" max="43" width="1.7109375" style="61" customWidth="1"/>
    <col min="44" max="632" width="2.7109375" style="61" customWidth="1"/>
    <col min="633" max="16384" width="9.42578125" style="61"/>
  </cols>
  <sheetData>
    <row r="1" spans="1:43">
      <c r="A1" s="42"/>
      <c r="B1" s="43"/>
      <c r="C1" s="44"/>
      <c r="D1" s="44"/>
      <c r="E1" s="44"/>
      <c r="F1" s="44"/>
      <c r="G1" s="44"/>
      <c r="H1" s="44"/>
      <c r="I1" s="44"/>
      <c r="J1" s="44"/>
      <c r="K1" s="44"/>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row>
    <row r="2" spans="1:43">
      <c r="A2" s="45"/>
      <c r="B2" s="19"/>
      <c r="C2" s="8"/>
      <c r="D2" s="8"/>
      <c r="E2" s="8"/>
      <c r="F2" s="8"/>
      <c r="G2" s="8"/>
      <c r="H2" s="8"/>
      <c r="I2" s="8"/>
      <c r="J2" s="8"/>
      <c r="K2" s="8"/>
      <c r="L2" s="8"/>
      <c r="M2" s="8"/>
      <c r="N2" s="8"/>
      <c r="O2" s="8"/>
      <c r="P2" s="8"/>
      <c r="Q2" s="833" t="str">
        <f>IF(AND('1. General Information'!$Q$9&lt;&gt;"UCI Part II Law 17.12.2010",'1. General Information'!$Q$9&lt;&gt;"SIF Law 13.02.2007"),"As you are not in a UCI Part II or a SIF case, please go to next step","")</f>
        <v>As you are not in a UCI Part II or a SIF case, please go to next step</v>
      </c>
      <c r="R2" s="833"/>
      <c r="S2" s="833"/>
      <c r="T2" s="833"/>
      <c r="U2" s="833"/>
      <c r="V2" s="833"/>
      <c r="W2" s="833"/>
      <c r="X2" s="833"/>
      <c r="Y2" s="833"/>
      <c r="Z2" s="833"/>
      <c r="AA2" s="833"/>
      <c r="AB2" s="833"/>
      <c r="AC2" s="833"/>
      <c r="AD2" s="833"/>
      <c r="AE2" s="8"/>
      <c r="AF2" s="8"/>
      <c r="AG2" s="8"/>
      <c r="AH2" s="8"/>
      <c r="AI2" s="8"/>
      <c r="AJ2" s="8"/>
      <c r="AK2" s="8"/>
      <c r="AL2" s="8"/>
      <c r="AM2" s="8"/>
      <c r="AN2" s="8"/>
      <c r="AO2" s="8"/>
      <c r="AP2" s="8"/>
      <c r="AQ2" s="8"/>
    </row>
    <row r="3" spans="1:43" ht="16.5">
      <c r="A3" s="45"/>
      <c r="B3" s="19"/>
      <c r="C3" s="8"/>
      <c r="D3" s="8"/>
      <c r="E3" s="8"/>
      <c r="F3" s="8"/>
      <c r="G3" s="8"/>
      <c r="H3" s="8"/>
      <c r="I3" s="8"/>
      <c r="J3" s="8"/>
      <c r="K3" s="8"/>
      <c r="L3" s="8"/>
      <c r="M3" s="8"/>
      <c r="N3" s="8"/>
      <c r="O3" s="84"/>
      <c r="P3" s="369" t="str">
        <f>IF(AND('1. General Information'!$Q$9&lt;&gt;"UCI Part II Law 17.12.2010",'1. General Information'!$Q$9&lt;&gt;"SIF Law 13.02.2007"),"/!\","")</f>
        <v>/!\</v>
      </c>
      <c r="Q3" s="833"/>
      <c r="R3" s="833"/>
      <c r="S3" s="833"/>
      <c r="T3" s="833"/>
      <c r="U3" s="833"/>
      <c r="V3" s="833"/>
      <c r="W3" s="833"/>
      <c r="X3" s="833"/>
      <c r="Y3" s="833"/>
      <c r="Z3" s="833"/>
      <c r="AA3" s="833"/>
      <c r="AB3" s="833"/>
      <c r="AC3" s="833"/>
      <c r="AD3" s="833"/>
      <c r="AE3" s="8"/>
      <c r="AF3" s="8"/>
      <c r="AG3" s="8"/>
      <c r="AH3" s="8"/>
      <c r="AI3" s="8"/>
      <c r="AJ3" s="8"/>
      <c r="AK3" s="8"/>
      <c r="AL3" s="8"/>
      <c r="AM3" s="8"/>
      <c r="AN3" s="8"/>
      <c r="AO3" s="8"/>
      <c r="AP3" s="8"/>
      <c r="AQ3" s="8"/>
    </row>
    <row r="4" spans="1:43">
      <c r="A4" s="45"/>
      <c r="B4" s="19"/>
      <c r="C4" s="8"/>
      <c r="D4" s="8"/>
      <c r="E4" s="8"/>
      <c r="F4" s="8"/>
      <c r="G4" s="8"/>
      <c r="H4" s="8"/>
      <c r="I4" s="8"/>
      <c r="J4" s="8"/>
      <c r="K4" s="8"/>
      <c r="L4" s="8"/>
      <c r="M4" s="8"/>
      <c r="N4" s="8"/>
      <c r="O4" s="8"/>
      <c r="P4" s="8"/>
      <c r="Q4" s="833"/>
      <c r="R4" s="833"/>
      <c r="S4" s="833"/>
      <c r="T4" s="833"/>
      <c r="U4" s="833"/>
      <c r="V4" s="833"/>
      <c r="W4" s="833"/>
      <c r="X4" s="833"/>
      <c r="Y4" s="833"/>
      <c r="Z4" s="833"/>
      <c r="AA4" s="833"/>
      <c r="AB4" s="833"/>
      <c r="AC4" s="833"/>
      <c r="AD4" s="833"/>
      <c r="AE4" s="8"/>
      <c r="AF4" s="8"/>
      <c r="AG4" s="8"/>
      <c r="AH4" s="8"/>
      <c r="AI4" s="8"/>
      <c r="AJ4" s="8"/>
      <c r="AK4" s="8"/>
      <c r="AL4" s="8"/>
      <c r="AM4" s="8"/>
      <c r="AN4" s="8"/>
      <c r="AO4" s="8"/>
      <c r="AP4" s="8"/>
      <c r="AQ4" s="8"/>
    </row>
    <row r="5" spans="1:43">
      <c r="A5" s="45"/>
      <c r="B5" s="8"/>
      <c r="C5" s="8"/>
      <c r="D5" s="8"/>
      <c r="E5" s="8"/>
      <c r="F5" s="8"/>
      <c r="G5" s="8"/>
      <c r="H5" s="19"/>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row>
    <row r="6" spans="1:43" ht="15.75" thickBot="1">
      <c r="A6" s="84"/>
      <c r="B6" s="613" t="s">
        <v>982</v>
      </c>
      <c r="C6" s="614"/>
      <c r="D6" s="614"/>
      <c r="E6" s="615"/>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557" t="s">
        <v>981</v>
      </c>
      <c r="AN6" s="558"/>
      <c r="AO6" s="559"/>
      <c r="AP6" s="84"/>
      <c r="AQ6" s="84"/>
    </row>
    <row r="7" spans="1:43" ht="7.35" customHeight="1" thickTop="1">
      <c r="A7" s="45"/>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row>
    <row r="8" spans="1:43" ht="15.75">
      <c r="A8" s="45"/>
      <c r="B8" s="333" t="s">
        <v>400</v>
      </c>
      <c r="C8" s="133"/>
      <c r="D8" s="133"/>
      <c r="E8" s="133"/>
      <c r="F8" s="133"/>
      <c r="G8" s="133"/>
      <c r="H8" s="163"/>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row>
    <row r="9" spans="1:43" ht="15" customHeight="1">
      <c r="A9" s="45"/>
      <c r="B9" s="131"/>
      <c r="C9" s="132"/>
      <c r="D9" s="132"/>
      <c r="E9" s="132"/>
      <c r="F9" s="132"/>
      <c r="G9" s="132"/>
      <c r="H9" s="132"/>
      <c r="I9" s="133"/>
      <c r="J9" s="133"/>
      <c r="K9" s="133"/>
      <c r="L9" s="133"/>
      <c r="M9" s="182" t="str">
        <f>IF(T10="MMF (Regulation (EU) 2017/1131)",1,"")</f>
        <v/>
      </c>
      <c r="N9" s="263" t="str">
        <f>IF(T10="MMF (Regulation (EU) 2017/1131)","Please provide ""Application questionnaire for money market fund"". Refer to section '5. Documents'","")</f>
        <v/>
      </c>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63"/>
      <c r="AQ9" s="8"/>
    </row>
    <row r="10" spans="1:43">
      <c r="A10" s="45"/>
      <c r="B10" s="131"/>
      <c r="C10" s="134" t="s">
        <v>1</v>
      </c>
      <c r="D10" s="225" t="s">
        <v>854</v>
      </c>
      <c r="E10" s="132"/>
      <c r="F10" s="132"/>
      <c r="G10" s="132"/>
      <c r="H10" s="132"/>
      <c r="I10" s="217"/>
      <c r="J10" s="132"/>
      <c r="K10" s="132"/>
      <c r="L10" s="132"/>
      <c r="M10" s="132"/>
      <c r="N10" s="132"/>
      <c r="O10" s="132"/>
      <c r="P10" s="132"/>
      <c r="Q10" s="132"/>
      <c r="R10" s="132"/>
      <c r="S10" s="132"/>
      <c r="T10" s="536"/>
      <c r="U10" s="537"/>
      <c r="V10" s="537"/>
      <c r="W10" s="537"/>
      <c r="X10" s="537"/>
      <c r="Y10" s="537"/>
      <c r="Z10" s="537"/>
      <c r="AA10" s="537"/>
      <c r="AB10" s="537"/>
      <c r="AC10" s="537"/>
      <c r="AD10" s="537"/>
      <c r="AE10" s="537"/>
      <c r="AF10" s="537"/>
      <c r="AG10" s="537"/>
      <c r="AH10" s="537"/>
      <c r="AI10" s="537"/>
      <c r="AJ10" s="537"/>
      <c r="AK10" s="537"/>
      <c r="AL10" s="537"/>
      <c r="AM10" s="537"/>
      <c r="AN10" s="537"/>
      <c r="AO10" s="538"/>
      <c r="AP10" s="137"/>
      <c r="AQ10" s="8"/>
    </row>
    <row r="11" spans="1:43" ht="5.0999999999999996" customHeight="1">
      <c r="A11" s="8"/>
      <c r="B11" s="131"/>
      <c r="C11" s="136"/>
      <c r="D11" s="132"/>
      <c r="E11" s="132"/>
      <c r="F11" s="132"/>
      <c r="G11" s="132"/>
      <c r="H11" s="132"/>
      <c r="I11" s="132"/>
      <c r="J11" s="132"/>
      <c r="K11" s="132"/>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7"/>
      <c r="AQ11" s="113"/>
    </row>
    <row r="12" spans="1:43" ht="15" customHeight="1">
      <c r="A12" s="8"/>
      <c r="B12" s="131"/>
      <c r="C12" s="136"/>
      <c r="D12" s="132"/>
      <c r="E12" s="132"/>
      <c r="F12" s="132"/>
      <c r="G12" s="132"/>
      <c r="H12" s="132"/>
      <c r="I12" s="132"/>
      <c r="J12" s="132"/>
      <c r="K12" s="132"/>
      <c r="L12" s="135"/>
      <c r="M12" s="135"/>
      <c r="N12" s="135"/>
      <c r="O12" s="135"/>
      <c r="P12" s="135"/>
      <c r="Q12" s="135"/>
      <c r="R12" s="135"/>
      <c r="S12" s="135"/>
      <c r="T12" s="135" t="str">
        <f>IF(T10="MMF (Regulation (EU) 2017/1131)","Type","")</f>
        <v/>
      </c>
      <c r="U12" s="135"/>
      <c r="V12" s="135"/>
      <c r="W12" s="859"/>
      <c r="X12" s="859"/>
      <c r="Y12" s="859"/>
      <c r="Z12" s="859"/>
      <c r="AA12" s="859"/>
      <c r="AB12" s="859"/>
      <c r="AC12" s="859"/>
      <c r="AD12" s="859"/>
      <c r="AE12" s="859"/>
      <c r="AF12" s="859"/>
      <c r="AG12" s="859"/>
      <c r="AH12" s="859"/>
      <c r="AI12" s="859"/>
      <c r="AJ12" s="859"/>
      <c r="AK12" s="859"/>
      <c r="AL12" s="859"/>
      <c r="AM12" s="859"/>
      <c r="AN12" s="859"/>
      <c r="AO12" s="269"/>
      <c r="AP12" s="137"/>
      <c r="AQ12" s="113"/>
    </row>
    <row r="13" spans="1:43" ht="7.35" customHeight="1">
      <c r="A13" s="45"/>
      <c r="B13" s="131"/>
      <c r="C13" s="134"/>
      <c r="D13" s="132"/>
      <c r="E13" s="132"/>
      <c r="F13" s="132"/>
      <c r="G13" s="132"/>
      <c r="H13" s="132"/>
      <c r="I13" s="217"/>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7"/>
      <c r="AQ13" s="8"/>
    </row>
    <row r="14" spans="1:43" ht="15.75">
      <c r="A14" s="45"/>
      <c r="B14" s="131"/>
      <c r="C14" s="134" t="s">
        <v>1</v>
      </c>
      <c r="D14" s="132" t="s">
        <v>995</v>
      </c>
      <c r="E14" s="132"/>
      <c r="F14" s="132"/>
      <c r="G14" s="132"/>
      <c r="H14" s="132"/>
      <c r="I14" s="266"/>
      <c r="J14" s="132"/>
      <c r="K14" s="132"/>
      <c r="L14" s="132"/>
      <c r="M14" s="132"/>
      <c r="N14" s="349" t="s">
        <v>1126</v>
      </c>
      <c r="O14" s="860" t="s">
        <v>1125</v>
      </c>
      <c r="P14" s="860"/>
      <c r="Q14" s="860"/>
      <c r="R14" s="349" t="s">
        <v>1126</v>
      </c>
      <c r="S14" s="132"/>
      <c r="T14" s="536"/>
      <c r="U14" s="537"/>
      <c r="V14" s="537"/>
      <c r="W14" s="537"/>
      <c r="X14" s="537"/>
      <c r="Y14" s="537"/>
      <c r="Z14" s="537"/>
      <c r="AA14" s="537"/>
      <c r="AB14" s="537"/>
      <c r="AC14" s="537"/>
      <c r="AD14" s="537"/>
      <c r="AE14" s="537"/>
      <c r="AF14" s="537"/>
      <c r="AG14" s="537"/>
      <c r="AH14" s="537"/>
      <c r="AI14" s="537"/>
      <c r="AJ14" s="537"/>
      <c r="AK14" s="537"/>
      <c r="AL14" s="537"/>
      <c r="AM14" s="537"/>
      <c r="AN14" s="537"/>
      <c r="AO14" s="538"/>
      <c r="AP14" s="137"/>
      <c r="AQ14" s="8"/>
    </row>
    <row r="15" spans="1:43" ht="7.15" customHeight="1">
      <c r="A15" s="45"/>
      <c r="B15" s="131"/>
      <c r="C15" s="136"/>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7"/>
      <c r="AQ15" s="8"/>
    </row>
    <row r="16" spans="1:43" ht="15" customHeight="1">
      <c r="A16" s="8"/>
      <c r="B16" s="131"/>
      <c r="C16" s="134" t="s">
        <v>1</v>
      </c>
      <c r="D16" s="132" t="s">
        <v>403</v>
      </c>
      <c r="E16" s="132"/>
      <c r="F16" s="132"/>
      <c r="G16" s="132"/>
      <c r="H16" s="132"/>
      <c r="I16" s="132"/>
      <c r="J16" s="132"/>
      <c r="K16" s="132"/>
      <c r="L16" s="135"/>
      <c r="M16" s="135"/>
      <c r="N16" s="697"/>
      <c r="O16" s="698"/>
      <c r="P16" s="698"/>
      <c r="Q16" s="698"/>
      <c r="R16" s="699"/>
      <c r="S16" s="135"/>
      <c r="T16" s="870" t="str">
        <f ca="1">IF(N16=data!$I$2,"",
IF(
IFERROR(SEARCH(N16,T16),0)=0,
IF(LEN(N16)&gt;0,
       T16&amp;IF(LEN(T16)&gt;0,", ","")&amp;N16,
       ""),
T16
))</f>
        <v/>
      </c>
      <c r="U16" s="871"/>
      <c r="V16" s="871"/>
      <c r="W16" s="871"/>
      <c r="X16" s="871"/>
      <c r="Y16" s="871"/>
      <c r="Z16" s="871"/>
      <c r="AA16" s="871"/>
      <c r="AB16" s="871"/>
      <c r="AC16" s="871"/>
      <c r="AD16" s="871"/>
      <c r="AE16" s="871"/>
      <c r="AF16" s="871"/>
      <c r="AG16" s="871"/>
      <c r="AH16" s="871"/>
      <c r="AI16" s="871"/>
      <c r="AJ16" s="871"/>
      <c r="AK16" s="871"/>
      <c r="AL16" s="871"/>
      <c r="AM16" s="871"/>
      <c r="AN16" s="871"/>
      <c r="AO16" s="872"/>
      <c r="AP16" s="137"/>
      <c r="AQ16" s="8"/>
    </row>
    <row r="17" spans="1:43" ht="5.0999999999999996" customHeight="1">
      <c r="A17" s="8"/>
      <c r="B17" s="131"/>
      <c r="C17" s="132"/>
      <c r="D17" s="132"/>
      <c r="E17" s="132"/>
      <c r="F17" s="132"/>
      <c r="G17" s="132"/>
      <c r="H17" s="132"/>
      <c r="I17" s="132"/>
      <c r="J17" s="132"/>
      <c r="K17" s="132"/>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2"/>
      <c r="AP17" s="137"/>
      <c r="AQ17" s="8"/>
    </row>
    <row r="18" spans="1:43" ht="15" customHeight="1">
      <c r="A18" s="8"/>
      <c r="B18" s="131"/>
      <c r="C18" s="134" t="s">
        <v>1</v>
      </c>
      <c r="D18" s="132" t="s">
        <v>402</v>
      </c>
      <c r="E18" s="132"/>
      <c r="F18" s="132"/>
      <c r="G18" s="132"/>
      <c r="H18" s="132"/>
      <c r="I18" s="132"/>
      <c r="J18" s="132"/>
      <c r="K18" s="132"/>
      <c r="L18" s="135"/>
      <c r="M18" s="135"/>
      <c r="N18" s="697"/>
      <c r="O18" s="698"/>
      <c r="P18" s="698"/>
      <c r="Q18" s="698"/>
      <c r="R18" s="699"/>
      <c r="S18" s="135"/>
      <c r="T18" s="700" t="str">
        <f ca="1">IF(N18=data!$I$2,"",
IF(
IFERROR(SEARCH(N18,T18),0)=0,
IF(LEN(N18)&gt;0,
       T18&amp;IF(LEN(T18)&gt;0,", ","")&amp;N18,
       ""),
T18
))</f>
        <v/>
      </c>
      <c r="U18" s="701"/>
      <c r="V18" s="701"/>
      <c r="W18" s="701"/>
      <c r="X18" s="701"/>
      <c r="Y18" s="701"/>
      <c r="Z18" s="701"/>
      <c r="AA18" s="701"/>
      <c r="AB18" s="701"/>
      <c r="AC18" s="701"/>
      <c r="AD18" s="701"/>
      <c r="AE18" s="701"/>
      <c r="AF18" s="701"/>
      <c r="AG18" s="701"/>
      <c r="AH18" s="701"/>
      <c r="AI18" s="701"/>
      <c r="AJ18" s="701"/>
      <c r="AK18" s="701"/>
      <c r="AL18" s="701"/>
      <c r="AM18" s="701"/>
      <c r="AN18" s="701"/>
      <c r="AO18" s="702"/>
      <c r="AP18" s="137"/>
      <c r="AQ18" s="8"/>
    </row>
    <row r="19" spans="1:43" ht="15" customHeight="1">
      <c r="A19" s="8"/>
      <c r="B19" s="131"/>
      <c r="C19" s="136"/>
      <c r="D19" s="132"/>
      <c r="E19" s="132"/>
      <c r="F19" s="132"/>
      <c r="G19" s="132"/>
      <c r="H19" s="132"/>
      <c r="I19" s="132"/>
      <c r="J19" s="132"/>
      <c r="K19" s="132"/>
      <c r="L19" s="135"/>
      <c r="M19" s="135"/>
      <c r="N19" s="135"/>
      <c r="O19" s="135"/>
      <c r="P19" s="135"/>
      <c r="Q19" s="135"/>
      <c r="R19" s="135"/>
      <c r="S19" s="135"/>
      <c r="T19" s="703"/>
      <c r="U19" s="704"/>
      <c r="V19" s="704"/>
      <c r="W19" s="704"/>
      <c r="X19" s="704"/>
      <c r="Y19" s="704"/>
      <c r="Z19" s="704"/>
      <c r="AA19" s="704"/>
      <c r="AB19" s="704"/>
      <c r="AC19" s="704"/>
      <c r="AD19" s="704"/>
      <c r="AE19" s="704"/>
      <c r="AF19" s="704"/>
      <c r="AG19" s="704"/>
      <c r="AH19" s="704"/>
      <c r="AI19" s="704"/>
      <c r="AJ19" s="704"/>
      <c r="AK19" s="704"/>
      <c r="AL19" s="704"/>
      <c r="AM19" s="704"/>
      <c r="AN19" s="704"/>
      <c r="AO19" s="705"/>
      <c r="AP19" s="137"/>
      <c r="AQ19" s="8"/>
    </row>
    <row r="20" spans="1:43" ht="5.0999999999999996" customHeight="1">
      <c r="A20" s="8"/>
      <c r="B20" s="131"/>
      <c r="C20" s="136"/>
      <c r="D20" s="132"/>
      <c r="E20" s="132"/>
      <c r="F20" s="132"/>
      <c r="G20" s="132"/>
      <c r="H20" s="132"/>
      <c r="I20" s="132"/>
      <c r="J20" s="132"/>
      <c r="K20" s="132"/>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2"/>
      <c r="AP20" s="137"/>
      <c r="AQ20" s="8"/>
    </row>
    <row r="21" spans="1:43" ht="15" customHeight="1">
      <c r="A21" s="8"/>
      <c r="B21" s="131"/>
      <c r="C21" s="134" t="s">
        <v>1</v>
      </c>
      <c r="D21" s="132" t="s">
        <v>404</v>
      </c>
      <c r="E21" s="132"/>
      <c r="F21" s="132"/>
      <c r="G21" s="132"/>
      <c r="H21" s="132"/>
      <c r="I21" s="132"/>
      <c r="J21" s="132"/>
      <c r="K21" s="132"/>
      <c r="L21" s="135"/>
      <c r="M21" s="135"/>
      <c r="N21" s="135"/>
      <c r="O21" s="135"/>
      <c r="P21" s="135"/>
      <c r="Q21" s="135"/>
      <c r="R21" s="135"/>
      <c r="S21" s="135"/>
      <c r="T21" s="873"/>
      <c r="U21" s="874"/>
      <c r="V21" s="874"/>
      <c r="W21" s="874"/>
      <c r="X21" s="874"/>
      <c r="Y21" s="874"/>
      <c r="Z21" s="874"/>
      <c r="AA21" s="874"/>
      <c r="AB21" s="874"/>
      <c r="AC21" s="874"/>
      <c r="AD21" s="874"/>
      <c r="AE21" s="874"/>
      <c r="AF21" s="874"/>
      <c r="AG21" s="874"/>
      <c r="AH21" s="874"/>
      <c r="AI21" s="874"/>
      <c r="AJ21" s="874"/>
      <c r="AK21" s="874"/>
      <c r="AL21" s="874"/>
      <c r="AM21" s="874"/>
      <c r="AN21" s="874"/>
      <c r="AO21" s="875"/>
      <c r="AP21" s="137"/>
      <c r="AQ21" s="8"/>
    </row>
    <row r="22" spans="1:43" ht="5.0999999999999996" customHeight="1">
      <c r="A22" s="8"/>
      <c r="B22" s="131"/>
      <c r="C22" s="132"/>
      <c r="D22" s="132"/>
      <c r="E22" s="132"/>
      <c r="F22" s="132"/>
      <c r="G22" s="132"/>
      <c r="H22" s="132"/>
      <c r="I22" s="132"/>
      <c r="J22" s="132"/>
      <c r="K22" s="132"/>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2"/>
      <c r="AP22" s="137"/>
      <c r="AQ22" s="8"/>
    </row>
    <row r="23" spans="1:43" ht="15" customHeight="1">
      <c r="A23" s="8"/>
      <c r="B23" s="131"/>
      <c r="C23" s="134" t="s">
        <v>1</v>
      </c>
      <c r="D23" s="132" t="s">
        <v>405</v>
      </c>
      <c r="E23" s="132"/>
      <c r="F23" s="132"/>
      <c r="G23" s="132"/>
      <c r="H23" s="132"/>
      <c r="I23" s="132"/>
      <c r="J23" s="132"/>
      <c r="K23" s="132"/>
      <c r="L23" s="135"/>
      <c r="M23" s="135"/>
      <c r="N23" s="586"/>
      <c r="O23" s="587"/>
      <c r="P23" s="587"/>
      <c r="Q23" s="587"/>
      <c r="R23" s="588"/>
      <c r="S23" s="135"/>
      <c r="T23" s="864" t="str">
        <f ca="1">IF(N23=data!$I$2,"",
IF(
IFERROR(SEARCH(N23,T23),0)=0,
IF(LEN(N23)&gt;0,
       T23&amp;IF(LEN(T23)&gt;0,", ","")&amp;N23,
       ""),
T23
))</f>
        <v/>
      </c>
      <c r="U23" s="865"/>
      <c r="V23" s="865"/>
      <c r="W23" s="865"/>
      <c r="X23" s="865"/>
      <c r="Y23" s="865"/>
      <c r="Z23" s="865"/>
      <c r="AA23" s="865"/>
      <c r="AB23" s="865"/>
      <c r="AC23" s="865"/>
      <c r="AD23" s="865"/>
      <c r="AE23" s="865"/>
      <c r="AF23" s="865"/>
      <c r="AG23" s="865"/>
      <c r="AH23" s="865"/>
      <c r="AI23" s="865"/>
      <c r="AJ23" s="865"/>
      <c r="AK23" s="865"/>
      <c r="AL23" s="865"/>
      <c r="AM23" s="865"/>
      <c r="AN23" s="865"/>
      <c r="AO23" s="866"/>
      <c r="AP23" s="137"/>
      <c r="AQ23" s="8"/>
    </row>
    <row r="24" spans="1:43" ht="15" customHeight="1">
      <c r="A24" s="8"/>
      <c r="B24" s="131"/>
      <c r="C24" s="136"/>
      <c r="D24" s="132"/>
      <c r="E24" s="132"/>
      <c r="F24" s="132"/>
      <c r="G24" s="132"/>
      <c r="H24" s="132"/>
      <c r="I24" s="132"/>
      <c r="J24" s="132"/>
      <c r="K24" s="132"/>
      <c r="L24" s="135"/>
      <c r="M24" s="135"/>
      <c r="N24" s="135"/>
      <c r="O24" s="135"/>
      <c r="P24" s="135"/>
      <c r="Q24" s="135"/>
      <c r="R24" s="135"/>
      <c r="S24" s="135"/>
      <c r="T24" s="867"/>
      <c r="U24" s="868"/>
      <c r="V24" s="868"/>
      <c r="W24" s="868"/>
      <c r="X24" s="868"/>
      <c r="Y24" s="868"/>
      <c r="Z24" s="868"/>
      <c r="AA24" s="868"/>
      <c r="AB24" s="868"/>
      <c r="AC24" s="868"/>
      <c r="AD24" s="868"/>
      <c r="AE24" s="868"/>
      <c r="AF24" s="868"/>
      <c r="AG24" s="868"/>
      <c r="AH24" s="868"/>
      <c r="AI24" s="868"/>
      <c r="AJ24" s="868"/>
      <c r="AK24" s="868"/>
      <c r="AL24" s="868"/>
      <c r="AM24" s="868"/>
      <c r="AN24" s="868"/>
      <c r="AO24" s="869"/>
      <c r="AP24" s="137"/>
      <c r="AQ24" s="8"/>
    </row>
    <row r="25" spans="1:43" ht="15" customHeight="1">
      <c r="A25" s="8"/>
      <c r="B25" s="131"/>
      <c r="C25" s="136"/>
      <c r="D25" s="132"/>
      <c r="E25" s="132"/>
      <c r="F25" s="132"/>
      <c r="G25" s="132"/>
      <c r="H25" s="132"/>
      <c r="I25" s="132"/>
      <c r="J25" s="132"/>
      <c r="K25" s="132"/>
      <c r="L25" s="135"/>
      <c r="M25" s="135"/>
      <c r="N25" s="135"/>
      <c r="O25" s="135"/>
      <c r="P25" s="135"/>
      <c r="Q25" s="135"/>
      <c r="R25" s="135"/>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7"/>
      <c r="AQ25" s="8"/>
    </row>
    <row r="26" spans="1:43" ht="15" customHeight="1">
      <c r="A26" s="45"/>
      <c r="B26" s="131"/>
      <c r="C26" s="134" t="s">
        <v>1</v>
      </c>
      <c r="D26" s="132" t="s">
        <v>1424</v>
      </c>
      <c r="E26" s="132"/>
      <c r="F26" s="217"/>
      <c r="G26" s="217"/>
      <c r="H26" s="132"/>
      <c r="I26" s="132"/>
      <c r="J26" s="132"/>
      <c r="K26" s="132"/>
      <c r="L26" s="132"/>
      <c r="M26" s="132"/>
      <c r="N26" s="132"/>
      <c r="O26" s="132"/>
      <c r="P26" s="132"/>
      <c r="Q26" s="132"/>
      <c r="R26" s="132"/>
      <c r="S26" s="132"/>
      <c r="T26" s="115"/>
      <c r="U26" s="135" t="str">
        <f>IF(T26=1,1,"")</f>
        <v/>
      </c>
      <c r="V26" s="132"/>
      <c r="W26" s="220" t="str">
        <f>IF(T26=1,"Please complete the 'Benchmark details' section below","")</f>
        <v/>
      </c>
      <c r="X26" s="132"/>
      <c r="Y26" s="132"/>
      <c r="Z26" s="132"/>
      <c r="AA26" s="132"/>
      <c r="AB26" s="132"/>
      <c r="AC26" s="132"/>
      <c r="AD26" s="132"/>
      <c r="AE26" s="132"/>
      <c r="AF26" s="132"/>
      <c r="AG26" s="132"/>
      <c r="AH26" s="132"/>
      <c r="AI26" s="132"/>
      <c r="AJ26" s="132"/>
      <c r="AK26" s="132"/>
      <c r="AL26" s="132"/>
      <c r="AM26" s="132"/>
      <c r="AN26" s="132"/>
      <c r="AO26" s="132"/>
      <c r="AP26" s="137"/>
      <c r="AQ26" s="8"/>
    </row>
    <row r="27" spans="1:43" ht="7.35" customHeight="1">
      <c r="A27" s="45"/>
      <c r="B27" s="131"/>
      <c r="C27" s="136"/>
      <c r="D27" s="132"/>
      <c r="E27" s="132"/>
      <c r="F27" s="132"/>
      <c r="G27" s="132"/>
      <c r="H27" s="132"/>
      <c r="I27" s="132"/>
      <c r="J27" s="132"/>
      <c r="K27" s="132"/>
      <c r="L27" s="132"/>
      <c r="M27" s="132"/>
      <c r="N27" s="132"/>
      <c r="O27" s="132"/>
      <c r="P27" s="132"/>
      <c r="Q27" s="132"/>
      <c r="R27" s="132"/>
      <c r="S27" s="132"/>
      <c r="T27" s="132"/>
      <c r="U27" s="132"/>
      <c r="V27" s="132"/>
      <c r="W27" s="220"/>
      <c r="X27" s="132"/>
      <c r="Y27" s="132"/>
      <c r="Z27" s="132"/>
      <c r="AA27" s="132"/>
      <c r="AB27" s="132"/>
      <c r="AC27" s="132"/>
      <c r="AD27" s="132"/>
      <c r="AE27" s="132"/>
      <c r="AF27" s="132"/>
      <c r="AG27" s="132"/>
      <c r="AH27" s="132"/>
      <c r="AI27" s="132"/>
      <c r="AJ27" s="132"/>
      <c r="AK27" s="132"/>
      <c r="AL27" s="132"/>
      <c r="AM27" s="132"/>
      <c r="AN27" s="132"/>
      <c r="AO27" s="132"/>
      <c r="AP27" s="137"/>
      <c r="AQ27" s="8"/>
    </row>
    <row r="28" spans="1:43" ht="15" customHeight="1">
      <c r="A28" s="45"/>
      <c r="B28" s="131"/>
      <c r="C28" s="134" t="s">
        <v>1</v>
      </c>
      <c r="D28" s="132" t="s">
        <v>1282</v>
      </c>
      <c r="E28" s="132"/>
      <c r="F28" s="132"/>
      <c r="G28" s="132"/>
      <c r="H28" s="132"/>
      <c r="I28" s="132"/>
      <c r="J28" s="132"/>
      <c r="K28" s="132"/>
      <c r="L28" s="132"/>
      <c r="M28" s="132"/>
      <c r="N28" s="132"/>
      <c r="O28" s="132"/>
      <c r="P28" s="132"/>
      <c r="Q28" s="132"/>
      <c r="R28" s="132"/>
      <c r="S28" s="132"/>
      <c r="T28" s="876"/>
      <c r="U28" s="877"/>
      <c r="V28" s="877"/>
      <c r="W28" s="877"/>
      <c r="X28" s="877"/>
      <c r="Y28" s="877"/>
      <c r="Z28" s="877"/>
      <c r="AA28" s="877"/>
      <c r="AB28" s="877"/>
      <c r="AC28" s="877"/>
      <c r="AD28" s="877"/>
      <c r="AE28" s="878"/>
      <c r="AF28" s="132"/>
      <c r="AG28" s="135" t="str">
        <f>IF(AND(T28&lt;&gt;data!C73,T28&lt;&gt;""),1,"")</f>
        <v/>
      </c>
      <c r="AH28" s="220" t="str">
        <f>IF(AND(T28&lt;&gt;data!C73,T28&lt;&gt;""),"Please complete the 'ESG' section below","")</f>
        <v/>
      </c>
      <c r="AI28" s="132"/>
      <c r="AJ28" s="132"/>
      <c r="AK28" s="132"/>
      <c r="AL28" s="132"/>
      <c r="AM28" s="132"/>
      <c r="AN28" s="132"/>
      <c r="AO28" s="132"/>
      <c r="AP28" s="137"/>
      <c r="AQ28" s="8"/>
    </row>
    <row r="29" spans="1:43" ht="7.35" customHeight="1">
      <c r="A29" s="45"/>
      <c r="B29" s="131"/>
      <c r="C29" s="136"/>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7"/>
      <c r="AQ29" s="8"/>
    </row>
    <row r="30" spans="1:43" ht="15" customHeight="1">
      <c r="A30" s="45"/>
      <c r="B30" s="131"/>
      <c r="C30" s="134" t="s">
        <v>1</v>
      </c>
      <c r="D30" s="132" t="s">
        <v>996</v>
      </c>
      <c r="E30" s="132"/>
      <c r="F30" s="132"/>
      <c r="G30" s="132"/>
      <c r="H30" s="132"/>
      <c r="I30" s="132"/>
      <c r="J30" s="132"/>
      <c r="K30" s="132"/>
      <c r="L30" s="132"/>
      <c r="M30" s="132"/>
      <c r="N30" s="132"/>
      <c r="O30" s="132"/>
      <c r="P30" s="132"/>
      <c r="Q30" s="132"/>
      <c r="R30" s="132"/>
      <c r="S30" s="132"/>
      <c r="T30" s="115"/>
      <c r="U30" s="132"/>
      <c r="V30" s="132"/>
      <c r="W30" s="132"/>
      <c r="X30" s="132"/>
      <c r="Y30" s="132"/>
      <c r="Z30" s="132"/>
      <c r="AA30" s="132"/>
      <c r="AB30" s="132"/>
      <c r="AC30" s="132"/>
      <c r="AD30" s="132"/>
      <c r="AE30" s="132"/>
      <c r="AF30" s="132"/>
      <c r="AG30" s="132"/>
      <c r="AH30" s="132"/>
      <c r="AI30" s="132"/>
      <c r="AJ30" s="132"/>
      <c r="AK30" s="132"/>
      <c r="AL30" s="132"/>
      <c r="AM30" s="132"/>
      <c r="AN30" s="132"/>
      <c r="AO30" s="132"/>
      <c r="AP30" s="137"/>
      <c r="AQ30" s="8"/>
    </row>
    <row r="31" spans="1:43" ht="7.15" customHeight="1">
      <c r="A31" s="45"/>
      <c r="B31" s="131"/>
      <c r="C31" s="136"/>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7"/>
      <c r="AQ31" s="8"/>
    </row>
    <row r="32" spans="1:43" ht="24" customHeight="1">
      <c r="A32" s="45"/>
      <c r="B32" s="131"/>
      <c r="C32" s="134" t="s">
        <v>1</v>
      </c>
      <c r="D32" s="147" t="s">
        <v>1192</v>
      </c>
      <c r="E32" s="132"/>
      <c r="F32" s="132"/>
      <c r="G32" s="132"/>
      <c r="H32" s="132"/>
      <c r="I32" s="132"/>
      <c r="J32" s="132"/>
      <c r="K32" s="132"/>
      <c r="L32" s="132"/>
      <c r="M32" s="132"/>
      <c r="N32" s="132"/>
      <c r="O32" s="132"/>
      <c r="P32" s="132"/>
      <c r="Q32" s="132"/>
      <c r="R32" s="132"/>
      <c r="S32" s="132"/>
      <c r="T32" s="883"/>
      <c r="U32" s="884"/>
      <c r="V32" s="884"/>
      <c r="W32" s="884"/>
      <c r="X32" s="884"/>
      <c r="Y32" s="884"/>
      <c r="Z32" s="884"/>
      <c r="AA32" s="884"/>
      <c r="AB32" s="884"/>
      <c r="AC32" s="884"/>
      <c r="AD32" s="884"/>
      <c r="AE32" s="884"/>
      <c r="AF32" s="884"/>
      <c r="AG32" s="884"/>
      <c r="AH32" s="884"/>
      <c r="AI32" s="884"/>
      <c r="AJ32" s="884"/>
      <c r="AK32" s="884"/>
      <c r="AL32" s="884"/>
      <c r="AM32" s="884"/>
      <c r="AN32" s="884"/>
      <c r="AO32" s="885"/>
      <c r="AP32" s="137"/>
      <c r="AQ32" s="8"/>
    </row>
    <row r="33" spans="1:43" ht="7.15" customHeight="1">
      <c r="A33" s="45"/>
      <c r="B33" s="131"/>
      <c r="C33" s="136"/>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7"/>
      <c r="AQ33" s="8"/>
    </row>
    <row r="34" spans="1:43" ht="15" customHeight="1">
      <c r="A34" s="45"/>
      <c r="B34" s="131"/>
      <c r="C34" s="134" t="s">
        <v>1</v>
      </c>
      <c r="D34" s="132" t="s">
        <v>406</v>
      </c>
      <c r="E34" s="132"/>
      <c r="F34" s="132"/>
      <c r="G34" s="132"/>
      <c r="H34" s="132"/>
      <c r="I34" s="132"/>
      <c r="J34" s="132"/>
      <c r="K34" s="132"/>
      <c r="L34" s="132"/>
      <c r="M34" s="132"/>
      <c r="N34" s="132"/>
      <c r="O34" s="132"/>
      <c r="P34" s="132"/>
      <c r="Q34" s="132"/>
      <c r="R34" s="132"/>
      <c r="S34" s="132"/>
      <c r="T34" s="785"/>
      <c r="U34" s="792"/>
      <c r="V34" s="792"/>
      <c r="W34" s="792"/>
      <c r="X34" s="792"/>
      <c r="Y34" s="792"/>
      <c r="Z34" s="792"/>
      <c r="AA34" s="792"/>
      <c r="AB34" s="792"/>
      <c r="AC34" s="792"/>
      <c r="AD34" s="792"/>
      <c r="AE34" s="792"/>
      <c r="AF34" s="792"/>
      <c r="AG34" s="792"/>
      <c r="AH34" s="792"/>
      <c r="AI34" s="792"/>
      <c r="AJ34" s="792"/>
      <c r="AK34" s="792"/>
      <c r="AL34" s="792"/>
      <c r="AM34" s="792"/>
      <c r="AN34" s="792"/>
      <c r="AO34" s="793"/>
      <c r="AP34" s="137"/>
      <c r="AQ34" s="8"/>
    </row>
    <row r="35" spans="1:43" ht="15" customHeight="1">
      <c r="A35" s="45"/>
      <c r="B35" s="131"/>
      <c r="C35" s="136">
        <v>1</v>
      </c>
      <c r="D35" s="220" t="s">
        <v>1452</v>
      </c>
      <c r="E35" s="132"/>
      <c r="F35" s="132"/>
      <c r="G35" s="132"/>
      <c r="H35" s="132"/>
      <c r="I35" s="132"/>
      <c r="J35" s="132"/>
      <c r="K35" s="132"/>
      <c r="L35" s="132"/>
      <c r="M35" s="132"/>
      <c r="N35" s="132"/>
      <c r="O35" s="132"/>
      <c r="P35" s="132"/>
      <c r="Q35" s="132"/>
      <c r="R35" s="132"/>
      <c r="S35" s="132"/>
      <c r="T35" s="794"/>
      <c r="U35" s="795"/>
      <c r="V35" s="795"/>
      <c r="W35" s="795"/>
      <c r="X35" s="795"/>
      <c r="Y35" s="795"/>
      <c r="Z35" s="795"/>
      <c r="AA35" s="795"/>
      <c r="AB35" s="795"/>
      <c r="AC35" s="795"/>
      <c r="AD35" s="795"/>
      <c r="AE35" s="795"/>
      <c r="AF35" s="795"/>
      <c r="AG35" s="795"/>
      <c r="AH35" s="795"/>
      <c r="AI35" s="795"/>
      <c r="AJ35" s="795"/>
      <c r="AK35" s="795"/>
      <c r="AL35" s="795"/>
      <c r="AM35" s="795"/>
      <c r="AN35" s="795"/>
      <c r="AO35" s="796"/>
      <c r="AP35" s="137"/>
      <c r="AQ35" s="8"/>
    </row>
    <row r="36" spans="1:43" ht="15" customHeight="1">
      <c r="A36" s="45"/>
      <c r="B36" s="131"/>
      <c r="C36" s="132"/>
      <c r="D36" s="220" t="s">
        <v>1453</v>
      </c>
      <c r="E36" s="132"/>
      <c r="F36" s="132"/>
      <c r="G36" s="132"/>
      <c r="H36" s="132"/>
      <c r="I36" s="149"/>
      <c r="J36" s="132"/>
      <c r="K36" s="132"/>
      <c r="L36" s="132"/>
      <c r="M36" s="132"/>
      <c r="N36" s="132"/>
      <c r="O36" s="132"/>
      <c r="P36" s="132"/>
      <c r="Q36" s="132"/>
      <c r="R36" s="132"/>
      <c r="S36" s="132"/>
      <c r="T36" s="794"/>
      <c r="U36" s="795"/>
      <c r="V36" s="795"/>
      <c r="W36" s="795"/>
      <c r="X36" s="795"/>
      <c r="Y36" s="795"/>
      <c r="Z36" s="795"/>
      <c r="AA36" s="795"/>
      <c r="AB36" s="795"/>
      <c r="AC36" s="795"/>
      <c r="AD36" s="795"/>
      <c r="AE36" s="795"/>
      <c r="AF36" s="795"/>
      <c r="AG36" s="795"/>
      <c r="AH36" s="795"/>
      <c r="AI36" s="795"/>
      <c r="AJ36" s="795"/>
      <c r="AK36" s="795"/>
      <c r="AL36" s="795"/>
      <c r="AM36" s="795"/>
      <c r="AN36" s="795"/>
      <c r="AO36" s="796"/>
      <c r="AP36" s="137"/>
      <c r="AQ36" s="8"/>
    </row>
    <row r="37" spans="1:43" ht="15" customHeight="1">
      <c r="A37" s="45"/>
      <c r="B37" s="131"/>
      <c r="C37" s="136"/>
      <c r="D37" s="132"/>
      <c r="E37" s="132"/>
      <c r="F37" s="132"/>
      <c r="G37" s="132"/>
      <c r="H37" s="132"/>
      <c r="I37" s="132"/>
      <c r="J37" s="132"/>
      <c r="K37" s="132"/>
      <c r="L37" s="132"/>
      <c r="M37" s="132"/>
      <c r="N37" s="132"/>
      <c r="O37" s="132"/>
      <c r="P37" s="132"/>
      <c r="Q37" s="132"/>
      <c r="R37" s="132"/>
      <c r="S37" s="132"/>
      <c r="T37" s="797"/>
      <c r="U37" s="798"/>
      <c r="V37" s="798"/>
      <c r="W37" s="798"/>
      <c r="X37" s="798"/>
      <c r="Y37" s="798"/>
      <c r="Z37" s="798"/>
      <c r="AA37" s="798"/>
      <c r="AB37" s="798"/>
      <c r="AC37" s="798"/>
      <c r="AD37" s="798"/>
      <c r="AE37" s="798"/>
      <c r="AF37" s="798"/>
      <c r="AG37" s="798"/>
      <c r="AH37" s="798"/>
      <c r="AI37" s="798"/>
      <c r="AJ37" s="798"/>
      <c r="AK37" s="798"/>
      <c r="AL37" s="798"/>
      <c r="AM37" s="798"/>
      <c r="AN37" s="798"/>
      <c r="AO37" s="799"/>
      <c r="AP37" s="137"/>
      <c r="AQ37" s="8"/>
    </row>
    <row r="38" spans="1:43" ht="7.35" customHeight="1">
      <c r="A38" s="45"/>
      <c r="B38" s="131"/>
      <c r="C38" s="136"/>
      <c r="D38" s="136"/>
      <c r="E38" s="136"/>
      <c r="F38" s="136"/>
      <c r="G38" s="132"/>
      <c r="H38" s="132"/>
      <c r="I38" s="149"/>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7"/>
      <c r="AQ38" s="8"/>
    </row>
    <row r="39" spans="1:43" ht="15" customHeight="1">
      <c r="A39" s="45"/>
      <c r="B39" s="131"/>
      <c r="C39" s="134" t="s">
        <v>1</v>
      </c>
      <c r="D39" s="368" t="s">
        <v>997</v>
      </c>
      <c r="E39" s="132"/>
      <c r="F39" s="132"/>
      <c r="G39" s="132"/>
      <c r="H39" s="132"/>
      <c r="I39" s="132"/>
      <c r="J39" s="132"/>
      <c r="K39" s="132"/>
      <c r="L39" s="132"/>
      <c r="M39" s="132"/>
      <c r="N39" s="132"/>
      <c r="O39" s="132"/>
      <c r="P39" s="132"/>
      <c r="Q39" s="132"/>
      <c r="R39" s="132"/>
      <c r="S39" s="132"/>
      <c r="T39" s="785"/>
      <c r="U39" s="792"/>
      <c r="V39" s="792"/>
      <c r="W39" s="792"/>
      <c r="X39" s="792"/>
      <c r="Y39" s="792"/>
      <c r="Z39" s="792"/>
      <c r="AA39" s="792"/>
      <c r="AB39" s="792"/>
      <c r="AC39" s="792"/>
      <c r="AD39" s="792"/>
      <c r="AE39" s="792"/>
      <c r="AF39" s="792"/>
      <c r="AG39" s="792"/>
      <c r="AH39" s="792"/>
      <c r="AI39" s="792"/>
      <c r="AJ39" s="792"/>
      <c r="AK39" s="792"/>
      <c r="AL39" s="792"/>
      <c r="AM39" s="792"/>
      <c r="AN39" s="792"/>
      <c r="AO39" s="793"/>
      <c r="AP39" s="137"/>
      <c r="AQ39" s="8"/>
    </row>
    <row r="40" spans="1:43" ht="15" customHeight="1">
      <c r="A40" s="45"/>
      <c r="B40" s="131"/>
      <c r="C40" s="136">
        <v>1</v>
      </c>
      <c r="D40" s="220" t="s">
        <v>1452</v>
      </c>
      <c r="E40" s="132"/>
      <c r="F40" s="132"/>
      <c r="G40" s="132"/>
      <c r="H40" s="132"/>
      <c r="I40" s="132"/>
      <c r="J40" s="132"/>
      <c r="K40" s="132"/>
      <c r="L40" s="132"/>
      <c r="M40" s="132"/>
      <c r="N40" s="132"/>
      <c r="O40" s="132"/>
      <c r="P40" s="132"/>
      <c r="Q40" s="132"/>
      <c r="R40" s="132"/>
      <c r="S40" s="132"/>
      <c r="T40" s="794"/>
      <c r="U40" s="795"/>
      <c r="V40" s="795"/>
      <c r="W40" s="795"/>
      <c r="X40" s="795"/>
      <c r="Y40" s="795"/>
      <c r="Z40" s="795"/>
      <c r="AA40" s="795"/>
      <c r="AB40" s="795"/>
      <c r="AC40" s="795"/>
      <c r="AD40" s="795"/>
      <c r="AE40" s="795"/>
      <c r="AF40" s="795"/>
      <c r="AG40" s="795"/>
      <c r="AH40" s="795"/>
      <c r="AI40" s="795"/>
      <c r="AJ40" s="795"/>
      <c r="AK40" s="795"/>
      <c r="AL40" s="795"/>
      <c r="AM40" s="795"/>
      <c r="AN40" s="795"/>
      <c r="AO40" s="796"/>
      <c r="AP40" s="137"/>
      <c r="AQ40" s="8"/>
    </row>
    <row r="41" spans="1:43" ht="15" customHeight="1">
      <c r="A41" s="45"/>
      <c r="B41" s="131"/>
      <c r="C41" s="132"/>
      <c r="D41" s="220" t="s">
        <v>1453</v>
      </c>
      <c r="E41" s="132"/>
      <c r="F41" s="132"/>
      <c r="G41" s="132"/>
      <c r="H41" s="132"/>
      <c r="I41" s="132"/>
      <c r="J41" s="132"/>
      <c r="K41" s="132"/>
      <c r="L41" s="132"/>
      <c r="M41" s="132"/>
      <c r="N41" s="132"/>
      <c r="O41" s="132"/>
      <c r="P41" s="132"/>
      <c r="Q41" s="132"/>
      <c r="R41" s="132"/>
      <c r="S41" s="132"/>
      <c r="T41" s="794"/>
      <c r="U41" s="795"/>
      <c r="V41" s="795"/>
      <c r="W41" s="795"/>
      <c r="X41" s="795"/>
      <c r="Y41" s="795"/>
      <c r="Z41" s="795"/>
      <c r="AA41" s="795"/>
      <c r="AB41" s="795"/>
      <c r="AC41" s="795"/>
      <c r="AD41" s="795"/>
      <c r="AE41" s="795"/>
      <c r="AF41" s="795"/>
      <c r="AG41" s="795"/>
      <c r="AH41" s="795"/>
      <c r="AI41" s="795"/>
      <c r="AJ41" s="795"/>
      <c r="AK41" s="795"/>
      <c r="AL41" s="795"/>
      <c r="AM41" s="795"/>
      <c r="AN41" s="795"/>
      <c r="AO41" s="796"/>
      <c r="AP41" s="137"/>
      <c r="AQ41" s="8"/>
    </row>
    <row r="42" spans="1:43" ht="15" customHeight="1">
      <c r="A42" s="45"/>
      <c r="B42" s="131"/>
      <c r="C42" s="132"/>
      <c r="D42" s="132"/>
      <c r="E42" s="132"/>
      <c r="F42" s="132"/>
      <c r="G42" s="132"/>
      <c r="H42" s="132"/>
      <c r="I42" s="132"/>
      <c r="J42" s="132"/>
      <c r="K42" s="132"/>
      <c r="L42" s="132"/>
      <c r="M42" s="132"/>
      <c r="N42" s="132"/>
      <c r="O42" s="132"/>
      <c r="P42" s="132"/>
      <c r="Q42" s="132"/>
      <c r="R42" s="132"/>
      <c r="S42" s="132"/>
      <c r="T42" s="797"/>
      <c r="U42" s="798"/>
      <c r="V42" s="798"/>
      <c r="W42" s="798"/>
      <c r="X42" s="798"/>
      <c r="Y42" s="798"/>
      <c r="Z42" s="798"/>
      <c r="AA42" s="798"/>
      <c r="AB42" s="798"/>
      <c r="AC42" s="798"/>
      <c r="AD42" s="798"/>
      <c r="AE42" s="798"/>
      <c r="AF42" s="798"/>
      <c r="AG42" s="798"/>
      <c r="AH42" s="798"/>
      <c r="AI42" s="798"/>
      <c r="AJ42" s="798"/>
      <c r="AK42" s="798"/>
      <c r="AL42" s="798"/>
      <c r="AM42" s="798"/>
      <c r="AN42" s="798"/>
      <c r="AO42" s="799"/>
      <c r="AP42" s="137"/>
      <c r="AQ42" s="8"/>
    </row>
    <row r="43" spans="1:43" ht="7.35" customHeight="1">
      <c r="A43" s="45"/>
      <c r="B43" s="131"/>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7"/>
      <c r="AQ43" s="8"/>
    </row>
    <row r="44" spans="1:43" ht="15" customHeight="1">
      <c r="A44" s="45"/>
      <c r="B44" s="131"/>
      <c r="C44" s="134" t="s">
        <v>1</v>
      </c>
      <c r="D44" s="132" t="str">
        <f>IF('1. General Information'!Q9="UCI Part II Law 17.12.2010", "Prospectus compliant with Circular CSSF 02/80","Prospectus compliant with Circular CSSF 07/309")</f>
        <v>Prospectus compliant with Circular CSSF 07/309</v>
      </c>
      <c r="E44" s="132"/>
      <c r="F44" s="132"/>
      <c r="G44" s="132"/>
      <c r="H44" s="268"/>
      <c r="I44" s="132"/>
      <c r="J44" s="132"/>
      <c r="K44" s="132"/>
      <c r="L44" s="132"/>
      <c r="M44" s="132"/>
      <c r="N44" s="132"/>
      <c r="O44" s="132"/>
      <c r="P44" s="132"/>
      <c r="Q44" s="132"/>
      <c r="R44" s="132"/>
      <c r="S44" s="132"/>
      <c r="T44" s="115"/>
      <c r="U44" s="132"/>
      <c r="V44" s="132"/>
      <c r="W44" s="132"/>
      <c r="X44" s="132"/>
      <c r="Y44" s="132"/>
      <c r="Z44" s="132"/>
      <c r="AA44" s="132"/>
      <c r="AB44" s="132"/>
      <c r="AC44" s="132"/>
      <c r="AD44" s="132"/>
      <c r="AE44" s="132"/>
      <c r="AF44" s="132"/>
      <c r="AG44" s="132"/>
      <c r="AH44" s="132"/>
      <c r="AI44" s="132"/>
      <c r="AJ44" s="132"/>
      <c r="AK44" s="132"/>
      <c r="AL44" s="132"/>
      <c r="AM44" s="132"/>
      <c r="AN44" s="132"/>
      <c r="AO44" s="132"/>
      <c r="AP44" s="137"/>
      <c r="AQ44" s="8"/>
    </row>
    <row r="45" spans="1:43" ht="5.0999999999999996" customHeight="1">
      <c r="A45" s="45"/>
      <c r="B45" s="131"/>
      <c r="C45" s="134"/>
      <c r="D45" s="132"/>
      <c r="E45" s="132"/>
      <c r="F45" s="132"/>
      <c r="G45" s="132"/>
      <c r="H45" s="268"/>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7"/>
      <c r="AQ45" s="8"/>
    </row>
    <row r="46" spans="1:43" ht="15" customHeight="1">
      <c r="A46" s="45"/>
      <c r="B46" s="131"/>
      <c r="C46" s="134" t="s">
        <v>1</v>
      </c>
      <c r="D46" s="132" t="s">
        <v>1184</v>
      </c>
      <c r="E46" s="132"/>
      <c r="F46" s="132"/>
      <c r="G46" s="132"/>
      <c r="H46" s="268"/>
      <c r="I46" s="132"/>
      <c r="J46" s="132"/>
      <c r="K46" s="132"/>
      <c r="L46" s="132"/>
      <c r="M46" s="132"/>
      <c r="N46" s="132"/>
      <c r="O46" s="132"/>
      <c r="P46" s="132"/>
      <c r="Q46" s="132"/>
      <c r="R46" s="132"/>
      <c r="S46" s="132"/>
      <c r="T46" s="115"/>
      <c r="U46" s="132"/>
      <c r="V46" s="514" t="str">
        <f>IF(T46=1,"/!\","")</f>
        <v/>
      </c>
      <c r="W46" s="220" t="str">
        <f>IF(T46=1,"Please complete the ꞌSFTRꞌ section below","")</f>
        <v/>
      </c>
      <c r="X46" s="132"/>
      <c r="Y46" s="132"/>
      <c r="Z46" s="132"/>
      <c r="AA46" s="132"/>
      <c r="AB46" s="132"/>
      <c r="AC46" s="132"/>
      <c r="AD46" s="132"/>
      <c r="AE46" s="132"/>
      <c r="AF46" s="132"/>
      <c r="AG46" s="132"/>
      <c r="AH46" s="132"/>
      <c r="AI46" s="132"/>
      <c r="AJ46" s="132"/>
      <c r="AK46" s="132"/>
      <c r="AL46" s="132"/>
      <c r="AM46" s="132"/>
      <c r="AN46" s="132"/>
      <c r="AO46" s="132"/>
      <c r="AP46" s="137"/>
      <c r="AQ46" s="8"/>
    </row>
    <row r="47" spans="1:43" ht="5.0999999999999996" customHeight="1">
      <c r="A47" s="45"/>
      <c r="B47" s="131"/>
      <c r="C47" s="134"/>
      <c r="D47" s="132"/>
      <c r="E47" s="132"/>
      <c r="F47" s="132"/>
      <c r="G47" s="132"/>
      <c r="H47" s="268"/>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7"/>
      <c r="AQ47" s="8"/>
    </row>
    <row r="48" spans="1:43" ht="15" customHeight="1">
      <c r="A48" s="45"/>
      <c r="B48" s="131"/>
      <c r="C48" s="134" t="s">
        <v>1</v>
      </c>
      <c r="D48" s="132" t="s">
        <v>1185</v>
      </c>
      <c r="E48" s="132"/>
      <c r="F48" s="132"/>
      <c r="G48" s="132"/>
      <c r="H48" s="268"/>
      <c r="I48" s="132"/>
      <c r="J48" s="132"/>
      <c r="K48" s="132"/>
      <c r="L48" s="132"/>
      <c r="M48" s="132"/>
      <c r="N48" s="132"/>
      <c r="O48" s="132"/>
      <c r="P48" s="132"/>
      <c r="Q48" s="132"/>
      <c r="R48" s="132"/>
      <c r="S48" s="132"/>
      <c r="T48" s="115"/>
      <c r="U48" s="132"/>
      <c r="V48" s="154" t="str">
        <f>IF(T48=1,"Please indicate LEI code","")</f>
        <v/>
      </c>
      <c r="W48" s="132"/>
      <c r="X48" s="132"/>
      <c r="Y48" s="132"/>
      <c r="Z48" s="132"/>
      <c r="AA48" s="132"/>
      <c r="AB48" s="132"/>
      <c r="AC48" s="778"/>
      <c r="AD48" s="778"/>
      <c r="AE48" s="778"/>
      <c r="AF48" s="778"/>
      <c r="AG48" s="778"/>
      <c r="AH48" s="778"/>
      <c r="AI48" s="778"/>
      <c r="AJ48" s="778"/>
      <c r="AK48" s="778"/>
      <c r="AL48" s="778"/>
      <c r="AM48" s="778"/>
      <c r="AN48" s="778"/>
      <c r="AO48" s="778"/>
      <c r="AP48" s="137"/>
      <c r="AQ48" s="8"/>
    </row>
    <row r="49" spans="1:43" ht="5.0999999999999996" customHeight="1">
      <c r="A49" s="45"/>
      <c r="B49" s="131"/>
      <c r="C49" s="134"/>
      <c r="D49" s="132"/>
      <c r="E49" s="132"/>
      <c r="F49" s="132"/>
      <c r="G49" s="132"/>
      <c r="H49" s="268"/>
      <c r="I49" s="132"/>
      <c r="J49" s="132"/>
      <c r="K49" s="132"/>
      <c r="L49" s="132"/>
      <c r="M49" s="132"/>
      <c r="N49" s="132"/>
      <c r="O49" s="132"/>
      <c r="P49" s="132"/>
      <c r="Q49" s="132"/>
      <c r="R49" s="132"/>
      <c r="S49" s="132"/>
      <c r="T49" s="132"/>
      <c r="U49" s="132"/>
      <c r="V49" s="220"/>
      <c r="W49" s="132"/>
      <c r="X49" s="132"/>
      <c r="Y49" s="132"/>
      <c r="Z49" s="132"/>
      <c r="AA49" s="132"/>
      <c r="AB49" s="132"/>
      <c r="AC49" s="132"/>
      <c r="AD49" s="132"/>
      <c r="AE49" s="132"/>
      <c r="AF49" s="132"/>
      <c r="AG49" s="132"/>
      <c r="AH49" s="132"/>
      <c r="AI49" s="132"/>
      <c r="AJ49" s="132"/>
      <c r="AK49" s="132"/>
      <c r="AL49" s="132"/>
      <c r="AM49" s="132"/>
      <c r="AN49" s="132"/>
      <c r="AO49" s="132"/>
      <c r="AP49" s="137"/>
      <c r="AQ49" s="8"/>
    </row>
    <row r="50" spans="1:43" ht="15" customHeight="1">
      <c r="A50" s="45"/>
      <c r="B50" s="131"/>
      <c r="C50" s="134" t="s">
        <v>1</v>
      </c>
      <c r="D50" s="132" t="s">
        <v>1460</v>
      </c>
      <c r="E50" s="132"/>
      <c r="F50" s="132"/>
      <c r="G50" s="132"/>
      <c r="H50" s="268"/>
      <c r="I50" s="132"/>
      <c r="J50" s="132"/>
      <c r="K50" s="132"/>
      <c r="L50" s="132"/>
      <c r="M50" s="132"/>
      <c r="N50" s="132"/>
      <c r="O50" s="132"/>
      <c r="P50" s="132"/>
      <c r="Q50" s="132"/>
      <c r="R50" s="132"/>
      <c r="S50" s="132"/>
      <c r="T50" s="115"/>
      <c r="U50" s="132"/>
      <c r="V50" s="132"/>
      <c r="W50" s="132"/>
      <c r="X50" s="132"/>
      <c r="Y50" s="132"/>
      <c r="Z50" s="132"/>
      <c r="AA50" s="136" t="str">
        <f>IF(T50="yes","Prime broker name","")</f>
        <v/>
      </c>
      <c r="AB50" s="879"/>
      <c r="AC50" s="879"/>
      <c r="AD50" s="879"/>
      <c r="AE50" s="879"/>
      <c r="AF50" s="879"/>
      <c r="AG50" s="879"/>
      <c r="AH50" s="132" t="str">
        <f>IF(T50="yes","Reason","")</f>
        <v/>
      </c>
      <c r="AI50" s="132"/>
      <c r="AJ50" s="879"/>
      <c r="AK50" s="879"/>
      <c r="AL50" s="879"/>
      <c r="AM50" s="879"/>
      <c r="AN50" s="879"/>
      <c r="AO50" s="879"/>
      <c r="AP50" s="137"/>
      <c r="AQ50" s="8"/>
    </row>
    <row r="51" spans="1:43" ht="7.15" customHeight="1">
      <c r="A51" s="45"/>
      <c r="B51" s="131"/>
      <c r="C51" s="134"/>
      <c r="D51" s="132"/>
      <c r="E51" s="132"/>
      <c r="F51" s="132"/>
      <c r="G51" s="132"/>
      <c r="H51" s="268"/>
      <c r="I51" s="132"/>
      <c r="J51" s="132"/>
      <c r="K51" s="132"/>
      <c r="L51" s="132"/>
      <c r="M51" s="132"/>
      <c r="N51" s="132"/>
      <c r="O51" s="132"/>
      <c r="P51" s="132"/>
      <c r="Q51" s="132"/>
      <c r="R51" s="132"/>
      <c r="S51" s="132"/>
      <c r="T51" s="132"/>
      <c r="U51" s="132"/>
      <c r="V51" s="132"/>
      <c r="W51" s="132"/>
      <c r="X51" s="132"/>
      <c r="Y51" s="132"/>
      <c r="Z51" s="132"/>
      <c r="AA51" s="136"/>
      <c r="AB51" s="486"/>
      <c r="AC51" s="486"/>
      <c r="AD51" s="486"/>
      <c r="AE51" s="486"/>
      <c r="AF51" s="486"/>
      <c r="AG51" s="486"/>
      <c r="AH51" s="132"/>
      <c r="AI51" s="132"/>
      <c r="AJ51" s="486"/>
      <c r="AK51" s="486"/>
      <c r="AL51" s="486"/>
      <c r="AM51" s="486"/>
      <c r="AN51" s="486"/>
      <c r="AO51" s="486"/>
      <c r="AP51" s="137"/>
      <c r="AQ51" s="8"/>
    </row>
    <row r="52" spans="1:43" ht="15" customHeight="1">
      <c r="A52" s="45"/>
      <c r="B52" s="131"/>
      <c r="C52" s="134" t="s">
        <v>1</v>
      </c>
      <c r="D52" s="132" t="s">
        <v>1461</v>
      </c>
      <c r="E52" s="132"/>
      <c r="F52" s="132"/>
      <c r="G52" s="132"/>
      <c r="H52" s="268"/>
      <c r="I52" s="132"/>
      <c r="J52" s="132"/>
      <c r="K52" s="132"/>
      <c r="L52" s="132"/>
      <c r="M52" s="132"/>
      <c r="N52" s="132"/>
      <c r="O52" s="132"/>
      <c r="P52" s="132"/>
      <c r="Q52" s="132"/>
      <c r="R52" s="132"/>
      <c r="S52" s="132"/>
      <c r="T52" s="115"/>
      <c r="U52" s="132"/>
      <c r="V52" s="132"/>
      <c r="W52" s="132"/>
      <c r="X52" s="132"/>
      <c r="Y52" s="132"/>
      <c r="Z52" s="132"/>
      <c r="AA52" s="136"/>
      <c r="AB52" s="486"/>
      <c r="AC52" s="486"/>
      <c r="AD52" s="486"/>
      <c r="AE52" s="486"/>
      <c r="AF52" s="486"/>
      <c r="AG52" s="486"/>
      <c r="AH52" s="132"/>
      <c r="AI52" s="132"/>
      <c r="AJ52" s="486"/>
      <c r="AK52" s="486"/>
      <c r="AL52" s="486"/>
      <c r="AM52" s="486"/>
      <c r="AN52" s="486"/>
      <c r="AO52" s="486"/>
      <c r="AP52" s="137"/>
      <c r="AQ52" s="8"/>
    </row>
    <row r="53" spans="1:43" ht="5.0999999999999996" customHeight="1">
      <c r="A53" s="45"/>
      <c r="B53" s="131"/>
      <c r="C53" s="134"/>
      <c r="D53" s="132"/>
      <c r="E53" s="132"/>
      <c r="F53" s="132"/>
      <c r="G53" s="132"/>
      <c r="H53" s="268"/>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7"/>
      <c r="AQ53" s="8"/>
    </row>
    <row r="54" spans="1:43" ht="15" customHeight="1">
      <c r="A54" s="45"/>
      <c r="B54" s="131"/>
      <c r="C54" s="136" t="s">
        <v>1</v>
      </c>
      <c r="D54" s="132" t="s">
        <v>1462</v>
      </c>
      <c r="E54" s="132"/>
      <c r="F54" s="132"/>
      <c r="G54" s="132"/>
      <c r="H54" s="132"/>
      <c r="I54" s="132"/>
      <c r="J54" s="132"/>
      <c r="K54" s="132"/>
      <c r="L54" s="132"/>
      <c r="M54" s="132"/>
      <c r="N54" s="132"/>
      <c r="O54" s="132"/>
      <c r="P54" s="132"/>
      <c r="Q54" s="132"/>
      <c r="R54" s="132"/>
      <c r="S54" s="132"/>
      <c r="T54" s="437"/>
      <c r="U54" s="132" t="str">
        <f t="shared" ref="U54:V54" si="0">IF(R54="Yes","Expected ramp up period","")</f>
        <v/>
      </c>
      <c r="V54" s="132" t="str">
        <f t="shared" si="0"/>
        <v/>
      </c>
      <c r="W54" s="132" t="str">
        <f>IF(T54=1,"Expected ramp up period","")</f>
        <v/>
      </c>
      <c r="X54" s="132"/>
      <c r="Y54" s="132"/>
      <c r="Z54" s="132"/>
      <c r="AA54" s="132"/>
      <c r="AB54" s="132"/>
      <c r="AC54" s="132"/>
      <c r="AD54" s="132"/>
      <c r="AE54" s="581"/>
      <c r="AF54" s="581"/>
      <c r="AG54" s="581"/>
      <c r="AH54" s="581"/>
      <c r="AI54" s="581"/>
      <c r="AJ54" s="581"/>
      <c r="AK54" s="581"/>
      <c r="AL54" s="581"/>
      <c r="AM54" s="581"/>
      <c r="AN54" s="581"/>
      <c r="AO54" s="581"/>
      <c r="AP54" s="137"/>
      <c r="AQ54" s="8"/>
    </row>
    <row r="55" spans="1:43" ht="7.35" customHeight="1">
      <c r="A55" s="45"/>
      <c r="B55" s="131"/>
      <c r="C55" s="132"/>
      <c r="D55" s="132"/>
      <c r="E55" s="132"/>
      <c r="F55" s="132"/>
      <c r="G55" s="132"/>
      <c r="H55" s="268"/>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7"/>
      <c r="AQ55" s="8"/>
    </row>
    <row r="56" spans="1:43" ht="7.35" customHeight="1">
      <c r="A56" s="45"/>
      <c r="B56" s="131"/>
      <c r="C56" s="132"/>
      <c r="D56" s="132"/>
      <c r="E56" s="132"/>
      <c r="F56" s="132"/>
      <c r="G56" s="132"/>
      <c r="H56" s="268"/>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7"/>
      <c r="AQ56" s="8"/>
    </row>
    <row r="57" spans="1:43" ht="15" customHeight="1">
      <c r="A57" s="45"/>
      <c r="B57" s="131"/>
      <c r="C57" s="132"/>
      <c r="D57" s="150" t="s">
        <v>861</v>
      </c>
      <c r="E57" s="132"/>
      <c r="F57" s="132"/>
      <c r="G57" s="137"/>
      <c r="H57" s="132"/>
      <c r="I57" s="132"/>
      <c r="J57" s="132"/>
      <c r="K57" s="132"/>
      <c r="L57" s="132"/>
      <c r="M57" s="132"/>
      <c r="N57" s="347" t="s">
        <v>1126</v>
      </c>
      <c r="O57" s="345" t="s">
        <v>1125</v>
      </c>
      <c r="P57" s="345"/>
      <c r="Q57" s="347" t="s">
        <v>1126</v>
      </c>
      <c r="R57" s="132"/>
      <c r="S57" s="132"/>
      <c r="T57" s="886" t="str">
        <f ca="1">IF(D58=data!$I$2,"",
IF(
IFERROR(SEARCH(D58,T57),0)=0,
IF(LEN(D58)&gt;0,
       T57&amp;IF(LEN(T57)&gt;0,", ","")&amp;D58,
       ""),
T57
))</f>
        <v/>
      </c>
      <c r="U57" s="887"/>
      <c r="V57" s="887"/>
      <c r="W57" s="887"/>
      <c r="X57" s="887"/>
      <c r="Y57" s="887"/>
      <c r="Z57" s="887"/>
      <c r="AA57" s="887"/>
      <c r="AB57" s="887"/>
      <c r="AC57" s="887"/>
      <c r="AD57" s="887"/>
      <c r="AE57" s="887"/>
      <c r="AF57" s="887"/>
      <c r="AG57" s="887"/>
      <c r="AH57" s="887"/>
      <c r="AI57" s="887"/>
      <c r="AJ57" s="887"/>
      <c r="AK57" s="887"/>
      <c r="AL57" s="887"/>
      <c r="AM57" s="887"/>
      <c r="AN57" s="887"/>
      <c r="AO57" s="888"/>
      <c r="AP57" s="137"/>
      <c r="AQ57" s="8"/>
    </row>
    <row r="58" spans="1:43" ht="15" customHeight="1">
      <c r="A58" s="45"/>
      <c r="B58" s="131"/>
      <c r="C58" s="132"/>
      <c r="D58" s="861"/>
      <c r="E58" s="862"/>
      <c r="F58" s="862"/>
      <c r="G58" s="862"/>
      <c r="H58" s="862"/>
      <c r="I58" s="862"/>
      <c r="J58" s="862"/>
      <c r="K58" s="862"/>
      <c r="L58" s="862"/>
      <c r="M58" s="862"/>
      <c r="N58" s="862"/>
      <c r="O58" s="862"/>
      <c r="P58" s="862"/>
      <c r="Q58" s="863"/>
      <c r="R58" s="132"/>
      <c r="S58" s="132"/>
      <c r="T58" s="889"/>
      <c r="U58" s="890"/>
      <c r="V58" s="890"/>
      <c r="W58" s="890"/>
      <c r="X58" s="890"/>
      <c r="Y58" s="890"/>
      <c r="Z58" s="890"/>
      <c r="AA58" s="890"/>
      <c r="AB58" s="890"/>
      <c r="AC58" s="890"/>
      <c r="AD58" s="890"/>
      <c r="AE58" s="890"/>
      <c r="AF58" s="890"/>
      <c r="AG58" s="890"/>
      <c r="AH58" s="890"/>
      <c r="AI58" s="890"/>
      <c r="AJ58" s="890"/>
      <c r="AK58" s="890"/>
      <c r="AL58" s="890"/>
      <c r="AM58" s="890"/>
      <c r="AN58" s="890"/>
      <c r="AO58" s="891"/>
      <c r="AP58" s="137"/>
      <c r="AQ58" s="8"/>
    </row>
    <row r="59" spans="1:43" ht="15" customHeight="1">
      <c r="A59" s="45"/>
      <c r="B59" s="131"/>
      <c r="C59" s="132"/>
      <c r="D59" s="150"/>
      <c r="E59" s="132"/>
      <c r="F59" s="132"/>
      <c r="G59" s="132"/>
      <c r="H59" s="132"/>
      <c r="I59" s="132"/>
      <c r="J59" s="132"/>
      <c r="K59" s="132"/>
      <c r="L59" s="132"/>
      <c r="M59" s="132"/>
      <c r="N59" s="132"/>
      <c r="O59" s="132"/>
      <c r="P59" s="132"/>
      <c r="Q59" s="132"/>
      <c r="R59" s="132"/>
      <c r="S59" s="132"/>
      <c r="T59" s="889"/>
      <c r="U59" s="890"/>
      <c r="V59" s="890"/>
      <c r="W59" s="890"/>
      <c r="X59" s="890"/>
      <c r="Y59" s="890"/>
      <c r="Z59" s="890"/>
      <c r="AA59" s="890"/>
      <c r="AB59" s="890"/>
      <c r="AC59" s="890"/>
      <c r="AD59" s="890"/>
      <c r="AE59" s="890"/>
      <c r="AF59" s="890"/>
      <c r="AG59" s="890"/>
      <c r="AH59" s="890"/>
      <c r="AI59" s="890"/>
      <c r="AJ59" s="890"/>
      <c r="AK59" s="890"/>
      <c r="AL59" s="890"/>
      <c r="AM59" s="890"/>
      <c r="AN59" s="890"/>
      <c r="AO59" s="891"/>
      <c r="AP59" s="137"/>
      <c r="AQ59" s="8"/>
    </row>
    <row r="60" spans="1:43" ht="15" customHeight="1">
      <c r="A60" s="45"/>
      <c r="B60" s="131"/>
      <c r="C60" s="132"/>
      <c r="D60" s="150"/>
      <c r="E60" s="132"/>
      <c r="F60" s="132"/>
      <c r="G60" s="132"/>
      <c r="H60" s="132"/>
      <c r="I60" s="132"/>
      <c r="J60" s="132"/>
      <c r="K60" s="132"/>
      <c r="L60" s="132"/>
      <c r="M60" s="132"/>
      <c r="N60" s="132"/>
      <c r="O60" s="132"/>
      <c r="P60" s="132"/>
      <c r="Q60" s="132"/>
      <c r="R60" s="132"/>
      <c r="S60" s="132"/>
      <c r="T60" s="892"/>
      <c r="U60" s="893"/>
      <c r="V60" s="893"/>
      <c r="W60" s="893"/>
      <c r="X60" s="893"/>
      <c r="Y60" s="893"/>
      <c r="Z60" s="893"/>
      <c r="AA60" s="893"/>
      <c r="AB60" s="893"/>
      <c r="AC60" s="893"/>
      <c r="AD60" s="893"/>
      <c r="AE60" s="893"/>
      <c r="AF60" s="893"/>
      <c r="AG60" s="893"/>
      <c r="AH60" s="893"/>
      <c r="AI60" s="893"/>
      <c r="AJ60" s="893"/>
      <c r="AK60" s="893"/>
      <c r="AL60" s="893"/>
      <c r="AM60" s="893"/>
      <c r="AN60" s="893"/>
      <c r="AO60" s="894"/>
      <c r="AP60" s="137"/>
      <c r="AQ60" s="8"/>
    </row>
    <row r="61" spans="1:43" ht="5.0999999999999996" customHeight="1">
      <c r="A61" s="45"/>
      <c r="B61" s="157"/>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64"/>
      <c r="AQ61" s="8"/>
    </row>
    <row r="62" spans="1:43" ht="6.75" customHeight="1">
      <c r="A62" s="8"/>
      <c r="B62" s="8"/>
      <c r="C62" s="8"/>
      <c r="D62" s="8"/>
      <c r="E62" s="8"/>
      <c r="F62" s="8"/>
      <c r="G62" s="8"/>
      <c r="H62" s="8"/>
      <c r="I62" s="8"/>
      <c r="J62" s="8"/>
      <c r="K62" s="8"/>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row>
    <row r="63" spans="1:43" ht="15" customHeight="1">
      <c r="A63" s="8"/>
      <c r="B63" s="333" t="s">
        <v>937</v>
      </c>
      <c r="C63" s="133"/>
      <c r="D63" s="133"/>
      <c r="E63" s="133"/>
      <c r="F63" s="133"/>
      <c r="G63" s="163"/>
      <c r="H63" s="222" t="str">
        <f>IF(T26=1,"You have checked 'Benchmark Regulation applicable', please provide the following information for the benchmark"," ")</f>
        <v xml:space="preserve"> </v>
      </c>
      <c r="I63" s="59"/>
      <c r="J63" s="59"/>
      <c r="K63" s="59"/>
      <c r="L63" s="59"/>
      <c r="M63" s="59"/>
      <c r="N63" s="59"/>
      <c r="O63" s="59"/>
      <c r="P63" s="60"/>
      <c r="Q63" s="59"/>
      <c r="R63" s="59"/>
      <c r="S63" s="59"/>
      <c r="T63" s="59"/>
      <c r="U63" s="59"/>
      <c r="V63" s="59"/>
      <c r="W63" s="60"/>
      <c r="X63" s="59"/>
      <c r="Y63" s="59"/>
      <c r="Z63" s="59"/>
      <c r="AA63" s="59"/>
      <c r="AB63" s="59"/>
      <c r="AC63" s="59"/>
      <c r="AD63" s="59"/>
      <c r="AE63" s="59"/>
      <c r="AF63" s="59"/>
      <c r="AG63" s="59"/>
      <c r="AH63" s="60"/>
      <c r="AI63" s="59"/>
      <c r="AJ63" s="60"/>
      <c r="AK63" s="59"/>
      <c r="AL63" s="60"/>
      <c r="AM63" s="221" t="str">
        <f>IF(T26&lt;&gt;1,"See below"," ")</f>
        <v>See below</v>
      </c>
      <c r="AN63" s="221"/>
      <c r="AO63" s="328"/>
      <c r="AP63" s="328" t="str">
        <f>IF(T26&lt;&gt;1,CHAR(242)," ")</f>
        <v>ò</v>
      </c>
      <c r="AQ63" s="350"/>
    </row>
    <row r="64" spans="1:43" ht="7.15" customHeight="1">
      <c r="A64" s="8"/>
      <c r="B64" s="131"/>
      <c r="C64" s="132"/>
      <c r="D64" s="132"/>
      <c r="E64" s="132"/>
      <c r="F64" s="132"/>
      <c r="G64" s="132"/>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63"/>
      <c r="AQ64" s="123"/>
    </row>
    <row r="65" spans="1:73" ht="15" customHeight="1">
      <c r="A65" s="8"/>
      <c r="B65" s="131"/>
      <c r="C65" s="134" t="s">
        <v>1</v>
      </c>
      <c r="D65" s="132" t="s">
        <v>1231</v>
      </c>
      <c r="E65" s="132"/>
      <c r="F65" s="132"/>
      <c r="G65" s="132"/>
      <c r="H65" s="132"/>
      <c r="I65" s="132"/>
      <c r="J65" s="132"/>
      <c r="K65" s="132"/>
      <c r="L65" s="132"/>
      <c r="M65" s="132"/>
      <c r="N65" s="132"/>
      <c r="O65" s="132"/>
      <c r="P65" s="132"/>
      <c r="Q65" s="132"/>
      <c r="R65" s="132"/>
      <c r="S65" s="132"/>
      <c r="T65" s="115"/>
      <c r="U65" s="132"/>
      <c r="V65" s="132"/>
      <c r="W65" s="132"/>
      <c r="X65" s="132"/>
      <c r="Y65" s="132"/>
      <c r="Z65" s="132"/>
      <c r="AA65" s="132"/>
      <c r="AB65" s="132"/>
      <c r="AC65" s="132"/>
      <c r="AD65" s="132"/>
      <c r="AE65" s="132"/>
      <c r="AF65" s="132"/>
      <c r="AG65" s="132"/>
      <c r="AH65" s="132"/>
      <c r="AI65" s="132"/>
      <c r="AJ65" s="132"/>
      <c r="AK65" s="132"/>
      <c r="AL65" s="132"/>
      <c r="AM65" s="132"/>
      <c r="AN65" s="132"/>
      <c r="AO65" s="132"/>
      <c r="AP65" s="137"/>
      <c r="AQ65" s="123"/>
    </row>
    <row r="66" spans="1:73" ht="7.15" customHeight="1">
      <c r="A66" s="8"/>
      <c r="B66" s="131"/>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7"/>
      <c r="AQ66" s="123"/>
    </row>
    <row r="67" spans="1:73" ht="48.75" customHeight="1">
      <c r="A67" s="8"/>
      <c r="B67" s="131"/>
      <c r="C67" s="706" t="s">
        <v>652</v>
      </c>
      <c r="D67" s="687"/>
      <c r="E67" s="687"/>
      <c r="F67" s="687"/>
      <c r="G67" s="687"/>
      <c r="H67" s="687"/>
      <c r="I67" s="687"/>
      <c r="J67" s="687"/>
      <c r="K67" s="687"/>
      <c r="L67" s="687"/>
      <c r="M67" s="688"/>
      <c r="N67" s="853" t="s">
        <v>986</v>
      </c>
      <c r="O67" s="854"/>
      <c r="P67" s="854"/>
      <c r="Q67" s="854"/>
      <c r="R67" s="854"/>
      <c r="S67" s="855"/>
      <c r="T67" s="853" t="s">
        <v>938</v>
      </c>
      <c r="U67" s="854"/>
      <c r="V67" s="854"/>
      <c r="W67" s="854"/>
      <c r="X67" s="854"/>
      <c r="Y67" s="854"/>
      <c r="Z67" s="855"/>
      <c r="AA67" s="856" t="s">
        <v>1304</v>
      </c>
      <c r="AB67" s="857"/>
      <c r="AC67" s="858"/>
      <c r="AD67" s="880" t="s">
        <v>939</v>
      </c>
      <c r="AE67" s="881"/>
      <c r="AF67" s="881"/>
      <c r="AG67" s="881"/>
      <c r="AH67" s="882"/>
      <c r="AI67" s="686" t="s">
        <v>940</v>
      </c>
      <c r="AJ67" s="687"/>
      <c r="AK67" s="687"/>
      <c r="AL67" s="687"/>
      <c r="AM67" s="688"/>
      <c r="AN67" s="758" t="s">
        <v>1305</v>
      </c>
      <c r="AO67" s="760" t="s">
        <v>1306</v>
      </c>
      <c r="AP67" s="137"/>
      <c r="AQ67" s="393"/>
    </row>
    <row r="68" spans="1:73" ht="15" customHeight="1">
      <c r="A68" s="8"/>
      <c r="B68" s="131"/>
      <c r="C68" s="421"/>
      <c r="D68" s="419"/>
      <c r="E68" s="419"/>
      <c r="F68" s="419"/>
      <c r="G68" s="419"/>
      <c r="H68" s="419"/>
      <c r="I68" s="419"/>
      <c r="J68" s="419"/>
      <c r="K68" s="419"/>
      <c r="L68" s="419"/>
      <c r="M68" s="420"/>
      <c r="N68" s="708"/>
      <c r="O68" s="689"/>
      <c r="P68" s="689"/>
      <c r="Q68" s="689"/>
      <c r="R68" s="689"/>
      <c r="S68" s="690"/>
      <c r="T68" s="689"/>
      <c r="U68" s="689"/>
      <c r="V68" s="689"/>
      <c r="W68" s="689"/>
      <c r="X68" s="689"/>
      <c r="Y68" s="689"/>
      <c r="Z68" s="690"/>
      <c r="AA68" s="708"/>
      <c r="AB68" s="689"/>
      <c r="AC68" s="690"/>
      <c r="AD68" s="413" t="s">
        <v>1307</v>
      </c>
      <c r="AE68" s="413" t="s">
        <v>1308</v>
      </c>
      <c r="AF68" s="413" t="s">
        <v>1309</v>
      </c>
      <c r="AG68" s="413" t="s">
        <v>1310</v>
      </c>
      <c r="AH68" s="413" t="s">
        <v>1311</v>
      </c>
      <c r="AI68" s="415"/>
      <c r="AJ68" s="412"/>
      <c r="AK68" s="412"/>
      <c r="AL68" s="412"/>
      <c r="AM68" s="411"/>
      <c r="AN68" s="759"/>
      <c r="AO68" s="761"/>
      <c r="AP68" s="137"/>
      <c r="AQ68" s="393"/>
      <c r="AS68" s="414"/>
      <c r="AT68" s="418" t="s">
        <v>1317</v>
      </c>
      <c r="AU68" s="414"/>
      <c r="AV68" s="414"/>
      <c r="AW68" s="414"/>
      <c r="AX68" s="414"/>
      <c r="AY68" s="414"/>
      <c r="AZ68" s="414"/>
      <c r="BA68" s="414"/>
      <c r="BB68" s="414"/>
      <c r="BC68" s="414"/>
      <c r="BD68" s="414"/>
      <c r="BE68" s="414"/>
      <c r="BF68" s="414"/>
      <c r="BG68" s="414"/>
      <c r="BH68" s="414"/>
      <c r="BI68" s="414"/>
      <c r="BJ68" s="414"/>
      <c r="BK68" s="414"/>
      <c r="BL68" s="414"/>
      <c r="BM68" s="414"/>
      <c r="BN68" s="414"/>
      <c r="BO68" s="414"/>
      <c r="BP68" s="414"/>
      <c r="BQ68" s="414"/>
      <c r="BR68" s="414"/>
      <c r="BS68" s="414"/>
      <c r="BT68" s="414"/>
      <c r="BU68" s="414"/>
    </row>
    <row r="69" spans="1:73" ht="30" customHeight="1">
      <c r="A69" s="8"/>
      <c r="B69" s="131"/>
      <c r="C69" s="846"/>
      <c r="D69" s="847"/>
      <c r="E69" s="847"/>
      <c r="F69" s="847"/>
      <c r="G69" s="847"/>
      <c r="H69" s="847"/>
      <c r="I69" s="847"/>
      <c r="J69" s="847"/>
      <c r="K69" s="847"/>
      <c r="L69" s="847"/>
      <c r="M69" s="848"/>
      <c r="N69" s="680"/>
      <c r="O69" s="681"/>
      <c r="P69" s="681"/>
      <c r="Q69" s="681"/>
      <c r="R69" s="681"/>
      <c r="S69" s="682"/>
      <c r="T69" s="680"/>
      <c r="U69" s="681"/>
      <c r="V69" s="681"/>
      <c r="W69" s="681"/>
      <c r="X69" s="681"/>
      <c r="Y69" s="681"/>
      <c r="Z69" s="682"/>
      <c r="AA69" s="694"/>
      <c r="AB69" s="695"/>
      <c r="AC69" s="696"/>
      <c r="AD69" s="416"/>
      <c r="AE69" s="416"/>
      <c r="AF69" s="416"/>
      <c r="AG69" s="416"/>
      <c r="AH69" s="416"/>
      <c r="AI69" s="709"/>
      <c r="AJ69" s="710"/>
      <c r="AK69" s="710"/>
      <c r="AL69" s="710"/>
      <c r="AM69" s="711"/>
      <c r="AN69" s="426"/>
      <c r="AO69" s="426"/>
      <c r="AP69" s="137"/>
      <c r="AQ69" s="393"/>
      <c r="AS69" s="414"/>
      <c r="AT69" s="417" t="s">
        <v>1312</v>
      </c>
      <c r="AU69" s="417" t="s">
        <v>948</v>
      </c>
      <c r="AV69" s="417"/>
      <c r="AW69" s="417"/>
      <c r="AX69" s="417"/>
      <c r="AY69" s="417"/>
      <c r="AZ69" s="417"/>
      <c r="BA69" s="417"/>
      <c r="BB69" s="417"/>
      <c r="BC69" s="417"/>
      <c r="BD69" s="417"/>
      <c r="BE69" s="417"/>
      <c r="BF69" s="417"/>
      <c r="BG69" s="417"/>
      <c r="BH69" s="417"/>
      <c r="BI69" s="414"/>
      <c r="BJ69" s="414"/>
      <c r="BK69" s="414"/>
      <c r="BL69" s="414"/>
      <c r="BM69" s="414"/>
      <c r="BN69" s="414"/>
      <c r="BO69" s="414"/>
      <c r="BP69" s="414"/>
      <c r="BQ69" s="414"/>
      <c r="BR69" s="414"/>
      <c r="BS69" s="414"/>
      <c r="BT69" s="414"/>
      <c r="BU69" s="414"/>
    </row>
    <row r="70" spans="1:73" ht="30" customHeight="1">
      <c r="A70" s="8"/>
      <c r="B70" s="131"/>
      <c r="C70" s="846"/>
      <c r="D70" s="847"/>
      <c r="E70" s="847"/>
      <c r="F70" s="847"/>
      <c r="G70" s="847"/>
      <c r="H70" s="847"/>
      <c r="I70" s="847"/>
      <c r="J70" s="847"/>
      <c r="K70" s="847"/>
      <c r="L70" s="847"/>
      <c r="M70" s="848"/>
      <c r="N70" s="680"/>
      <c r="O70" s="681"/>
      <c r="P70" s="681"/>
      <c r="Q70" s="681"/>
      <c r="R70" s="681"/>
      <c r="S70" s="682"/>
      <c r="T70" s="680"/>
      <c r="U70" s="681"/>
      <c r="V70" s="681"/>
      <c r="W70" s="681"/>
      <c r="X70" s="681"/>
      <c r="Y70" s="681"/>
      <c r="Z70" s="682"/>
      <c r="AA70" s="694"/>
      <c r="AB70" s="695"/>
      <c r="AC70" s="696"/>
      <c r="AD70" s="416"/>
      <c r="AE70" s="416"/>
      <c r="AF70" s="416"/>
      <c r="AG70" s="416"/>
      <c r="AH70" s="416"/>
      <c r="AI70" s="709"/>
      <c r="AJ70" s="710"/>
      <c r="AK70" s="710"/>
      <c r="AL70" s="710"/>
      <c r="AM70" s="711"/>
      <c r="AN70" s="427"/>
      <c r="AO70" s="427"/>
      <c r="AP70" s="137"/>
      <c r="AQ70" s="393"/>
      <c r="AS70" s="414"/>
      <c r="AT70" s="417" t="s">
        <v>1313</v>
      </c>
      <c r="AU70" s="417" t="s">
        <v>949</v>
      </c>
      <c r="AV70" s="417"/>
      <c r="AW70" s="417"/>
      <c r="AX70" s="417"/>
      <c r="AY70" s="417"/>
      <c r="AZ70" s="417"/>
      <c r="BA70" s="417"/>
      <c r="BB70" s="417"/>
      <c r="BC70" s="417"/>
      <c r="BD70" s="417"/>
      <c r="BE70" s="417"/>
      <c r="BF70" s="417"/>
      <c r="BG70" s="417"/>
      <c r="BH70" s="417"/>
      <c r="BI70" s="414"/>
      <c r="BJ70" s="414"/>
      <c r="BK70" s="414"/>
      <c r="BL70" s="414"/>
      <c r="BM70" s="414"/>
      <c r="BN70" s="414"/>
      <c r="BO70" s="414"/>
      <c r="BP70" s="414"/>
      <c r="BQ70" s="414"/>
      <c r="BR70" s="414"/>
      <c r="BS70" s="414"/>
      <c r="BT70" s="414"/>
      <c r="BU70" s="414"/>
    </row>
    <row r="71" spans="1:73" ht="30" customHeight="1">
      <c r="A71" s="8"/>
      <c r="B71" s="131"/>
      <c r="C71" s="846"/>
      <c r="D71" s="847"/>
      <c r="E71" s="847"/>
      <c r="F71" s="847"/>
      <c r="G71" s="847"/>
      <c r="H71" s="847"/>
      <c r="I71" s="847"/>
      <c r="J71" s="847"/>
      <c r="K71" s="847"/>
      <c r="L71" s="847"/>
      <c r="M71" s="848"/>
      <c r="N71" s="680"/>
      <c r="O71" s="681"/>
      <c r="P71" s="681"/>
      <c r="Q71" s="681"/>
      <c r="R71" s="681"/>
      <c r="S71" s="682"/>
      <c r="T71" s="680"/>
      <c r="U71" s="681"/>
      <c r="V71" s="681"/>
      <c r="W71" s="681"/>
      <c r="X71" s="681"/>
      <c r="Y71" s="681"/>
      <c r="Z71" s="682"/>
      <c r="AA71" s="694"/>
      <c r="AB71" s="695"/>
      <c r="AC71" s="696"/>
      <c r="AD71" s="416"/>
      <c r="AE71" s="416"/>
      <c r="AF71" s="416"/>
      <c r="AG71" s="416"/>
      <c r="AH71" s="416"/>
      <c r="AI71" s="709"/>
      <c r="AJ71" s="710"/>
      <c r="AK71" s="710"/>
      <c r="AL71" s="710"/>
      <c r="AM71" s="711"/>
      <c r="AN71" s="427"/>
      <c r="AO71" s="427"/>
      <c r="AP71" s="137"/>
      <c r="AQ71" s="393"/>
      <c r="AS71" s="414"/>
      <c r="AT71" s="417" t="s">
        <v>1314</v>
      </c>
      <c r="AU71" s="417" t="s">
        <v>950</v>
      </c>
      <c r="AV71" s="417"/>
      <c r="AW71" s="417"/>
      <c r="AX71" s="417"/>
      <c r="AY71" s="417"/>
      <c r="AZ71" s="417"/>
      <c r="BA71" s="417"/>
      <c r="BB71" s="417"/>
      <c r="BC71" s="417"/>
      <c r="BD71" s="417"/>
      <c r="BE71" s="417"/>
      <c r="BF71" s="417"/>
      <c r="BG71" s="417"/>
      <c r="BH71" s="417"/>
      <c r="BI71" s="414"/>
      <c r="BJ71" s="414"/>
      <c r="BK71" s="414"/>
      <c r="BL71" s="414"/>
      <c r="BM71" s="414"/>
      <c r="BN71" s="414"/>
      <c r="BO71" s="414"/>
      <c r="BP71" s="414"/>
      <c r="BQ71" s="414"/>
      <c r="BR71" s="414"/>
      <c r="BS71" s="414"/>
      <c r="BT71" s="414"/>
      <c r="BU71" s="414"/>
    </row>
    <row r="72" spans="1:73" ht="30" customHeight="1">
      <c r="A72" s="8"/>
      <c r="B72" s="131"/>
      <c r="C72" s="846"/>
      <c r="D72" s="847"/>
      <c r="E72" s="847"/>
      <c r="F72" s="847"/>
      <c r="G72" s="847"/>
      <c r="H72" s="847"/>
      <c r="I72" s="847"/>
      <c r="J72" s="847"/>
      <c r="K72" s="847"/>
      <c r="L72" s="847"/>
      <c r="M72" s="848"/>
      <c r="N72" s="680"/>
      <c r="O72" s="681"/>
      <c r="P72" s="681"/>
      <c r="Q72" s="681"/>
      <c r="R72" s="681"/>
      <c r="S72" s="682"/>
      <c r="T72" s="680"/>
      <c r="U72" s="681"/>
      <c r="V72" s="681"/>
      <c r="W72" s="681"/>
      <c r="X72" s="681"/>
      <c r="Y72" s="681"/>
      <c r="Z72" s="682"/>
      <c r="AA72" s="694"/>
      <c r="AB72" s="695"/>
      <c r="AC72" s="696"/>
      <c r="AD72" s="416"/>
      <c r="AE72" s="416"/>
      <c r="AF72" s="416"/>
      <c r="AG72" s="416"/>
      <c r="AH72" s="416"/>
      <c r="AI72" s="709"/>
      <c r="AJ72" s="710"/>
      <c r="AK72" s="710"/>
      <c r="AL72" s="710"/>
      <c r="AM72" s="711"/>
      <c r="AN72" s="427"/>
      <c r="AO72" s="427"/>
      <c r="AP72" s="137"/>
      <c r="AQ72" s="393"/>
      <c r="AS72" s="414"/>
      <c r="AT72" s="417" t="s">
        <v>1315</v>
      </c>
      <c r="AU72" s="417" t="s">
        <v>951</v>
      </c>
      <c r="AV72" s="417"/>
      <c r="AW72" s="417"/>
      <c r="AX72" s="417"/>
      <c r="AY72" s="417"/>
      <c r="AZ72" s="417"/>
      <c r="BA72" s="417"/>
      <c r="BB72" s="417"/>
      <c r="BC72" s="417"/>
      <c r="BD72" s="417"/>
      <c r="BE72" s="417"/>
      <c r="BF72" s="417"/>
      <c r="BG72" s="417"/>
      <c r="BH72" s="417"/>
      <c r="BI72" s="414"/>
      <c r="BJ72" s="414"/>
      <c r="BK72" s="414"/>
      <c r="BL72" s="414"/>
      <c r="BM72" s="414"/>
      <c r="BN72" s="414"/>
      <c r="BO72" s="414"/>
      <c r="BP72" s="414"/>
      <c r="BQ72" s="414"/>
      <c r="BR72" s="414"/>
      <c r="BS72" s="414"/>
      <c r="BT72" s="414"/>
      <c r="BU72" s="414"/>
    </row>
    <row r="73" spans="1:73" ht="30" customHeight="1">
      <c r="A73" s="8"/>
      <c r="B73" s="131"/>
      <c r="C73" s="846"/>
      <c r="D73" s="847"/>
      <c r="E73" s="847"/>
      <c r="F73" s="847"/>
      <c r="G73" s="847"/>
      <c r="H73" s="847"/>
      <c r="I73" s="847"/>
      <c r="J73" s="847"/>
      <c r="K73" s="847"/>
      <c r="L73" s="847"/>
      <c r="M73" s="848"/>
      <c r="N73" s="680"/>
      <c r="O73" s="681"/>
      <c r="P73" s="681"/>
      <c r="Q73" s="681"/>
      <c r="R73" s="681"/>
      <c r="S73" s="682"/>
      <c r="T73" s="680"/>
      <c r="U73" s="681"/>
      <c r="V73" s="681"/>
      <c r="W73" s="681"/>
      <c r="X73" s="681"/>
      <c r="Y73" s="681"/>
      <c r="Z73" s="682"/>
      <c r="AA73" s="694"/>
      <c r="AB73" s="695"/>
      <c r="AC73" s="696"/>
      <c r="AD73" s="416"/>
      <c r="AE73" s="416"/>
      <c r="AF73" s="416"/>
      <c r="AG73" s="416"/>
      <c r="AH73" s="416"/>
      <c r="AI73" s="709"/>
      <c r="AJ73" s="710"/>
      <c r="AK73" s="710"/>
      <c r="AL73" s="710"/>
      <c r="AM73" s="711"/>
      <c r="AN73" s="427"/>
      <c r="AO73" s="427"/>
      <c r="AP73" s="137"/>
      <c r="AQ73" s="393"/>
      <c r="AS73" s="414"/>
      <c r="AT73" s="417" t="s">
        <v>1316</v>
      </c>
      <c r="AU73" s="417" t="s">
        <v>952</v>
      </c>
      <c r="AV73" s="417"/>
      <c r="AW73" s="417"/>
      <c r="AX73" s="417"/>
      <c r="AY73" s="417"/>
      <c r="AZ73" s="417"/>
      <c r="BA73" s="417"/>
      <c r="BB73" s="417"/>
      <c r="BC73" s="417"/>
      <c r="BD73" s="417"/>
      <c r="BE73" s="417"/>
      <c r="BF73" s="417"/>
      <c r="BG73" s="417"/>
      <c r="BH73" s="417"/>
      <c r="BI73" s="414"/>
      <c r="BJ73" s="414"/>
      <c r="BK73" s="414"/>
      <c r="BL73" s="414"/>
      <c r="BM73" s="414"/>
      <c r="BN73" s="414"/>
      <c r="BO73" s="414"/>
      <c r="BP73" s="414"/>
      <c r="BQ73" s="414"/>
      <c r="BR73" s="414"/>
      <c r="BS73" s="414"/>
      <c r="BT73" s="414"/>
      <c r="BU73" s="414"/>
    </row>
    <row r="74" spans="1:73" ht="30" customHeight="1">
      <c r="A74" s="8"/>
      <c r="B74" s="131"/>
      <c r="C74" s="846"/>
      <c r="D74" s="847"/>
      <c r="E74" s="847"/>
      <c r="F74" s="847"/>
      <c r="G74" s="847"/>
      <c r="H74" s="847"/>
      <c r="I74" s="847"/>
      <c r="J74" s="847"/>
      <c r="K74" s="847"/>
      <c r="L74" s="847"/>
      <c r="M74" s="848"/>
      <c r="N74" s="680"/>
      <c r="O74" s="681"/>
      <c r="P74" s="681"/>
      <c r="Q74" s="681"/>
      <c r="R74" s="681"/>
      <c r="S74" s="682"/>
      <c r="T74" s="680"/>
      <c r="U74" s="681"/>
      <c r="V74" s="681"/>
      <c r="W74" s="681"/>
      <c r="X74" s="681"/>
      <c r="Y74" s="681"/>
      <c r="Z74" s="682"/>
      <c r="AA74" s="694"/>
      <c r="AB74" s="695"/>
      <c r="AC74" s="696"/>
      <c r="AD74" s="416"/>
      <c r="AE74" s="416"/>
      <c r="AF74" s="416"/>
      <c r="AG74" s="416"/>
      <c r="AH74" s="416"/>
      <c r="AI74" s="709"/>
      <c r="AJ74" s="710"/>
      <c r="AK74" s="710"/>
      <c r="AL74" s="710"/>
      <c r="AM74" s="711"/>
      <c r="AN74" s="427"/>
      <c r="AO74" s="427"/>
      <c r="AP74" s="137"/>
      <c r="AQ74" s="393"/>
    </row>
    <row r="75" spans="1:73" ht="30" customHeight="1">
      <c r="A75" s="8"/>
      <c r="B75" s="131"/>
      <c r="C75" s="846"/>
      <c r="D75" s="847"/>
      <c r="E75" s="847"/>
      <c r="F75" s="847"/>
      <c r="G75" s="847"/>
      <c r="H75" s="847"/>
      <c r="I75" s="847"/>
      <c r="J75" s="847"/>
      <c r="K75" s="847"/>
      <c r="L75" s="847"/>
      <c r="M75" s="848"/>
      <c r="N75" s="680"/>
      <c r="O75" s="681"/>
      <c r="P75" s="681"/>
      <c r="Q75" s="681"/>
      <c r="R75" s="681"/>
      <c r="S75" s="682"/>
      <c r="T75" s="680"/>
      <c r="U75" s="681"/>
      <c r="V75" s="681"/>
      <c r="W75" s="681"/>
      <c r="X75" s="681"/>
      <c r="Y75" s="681"/>
      <c r="Z75" s="682"/>
      <c r="AA75" s="694"/>
      <c r="AB75" s="695"/>
      <c r="AC75" s="696"/>
      <c r="AD75" s="416"/>
      <c r="AE75" s="416"/>
      <c r="AF75" s="416"/>
      <c r="AG75" s="416"/>
      <c r="AH75" s="416"/>
      <c r="AI75" s="709"/>
      <c r="AJ75" s="710"/>
      <c r="AK75" s="710"/>
      <c r="AL75" s="710"/>
      <c r="AM75" s="711"/>
      <c r="AN75" s="427"/>
      <c r="AO75" s="427"/>
      <c r="AP75" s="137"/>
      <c r="AQ75" s="393"/>
    </row>
    <row r="76" spans="1:73" ht="30" customHeight="1">
      <c r="A76" s="8"/>
      <c r="B76" s="131"/>
      <c r="C76" s="846"/>
      <c r="D76" s="847"/>
      <c r="E76" s="847"/>
      <c r="F76" s="847"/>
      <c r="G76" s="847"/>
      <c r="H76" s="847"/>
      <c r="I76" s="847"/>
      <c r="J76" s="847"/>
      <c r="K76" s="847"/>
      <c r="L76" s="847"/>
      <c r="M76" s="848"/>
      <c r="N76" s="680"/>
      <c r="O76" s="681"/>
      <c r="P76" s="681"/>
      <c r="Q76" s="681"/>
      <c r="R76" s="681"/>
      <c r="S76" s="682"/>
      <c r="T76" s="680"/>
      <c r="U76" s="681"/>
      <c r="V76" s="681"/>
      <c r="W76" s="681"/>
      <c r="X76" s="681"/>
      <c r="Y76" s="681"/>
      <c r="Z76" s="682"/>
      <c r="AA76" s="694"/>
      <c r="AB76" s="695"/>
      <c r="AC76" s="696"/>
      <c r="AD76" s="416"/>
      <c r="AE76" s="416"/>
      <c r="AF76" s="416"/>
      <c r="AG76" s="416"/>
      <c r="AH76" s="416"/>
      <c r="AI76" s="709"/>
      <c r="AJ76" s="710"/>
      <c r="AK76" s="710"/>
      <c r="AL76" s="710"/>
      <c r="AM76" s="711"/>
      <c r="AN76" s="427"/>
      <c r="AO76" s="427"/>
      <c r="AP76" s="137"/>
      <c r="AQ76" s="393"/>
    </row>
    <row r="77" spans="1:73" ht="30" customHeight="1">
      <c r="A77" s="8"/>
      <c r="B77" s="131"/>
      <c r="C77" s="846"/>
      <c r="D77" s="847"/>
      <c r="E77" s="847"/>
      <c r="F77" s="847"/>
      <c r="G77" s="847"/>
      <c r="H77" s="847"/>
      <c r="I77" s="847"/>
      <c r="J77" s="847"/>
      <c r="K77" s="847"/>
      <c r="L77" s="847"/>
      <c r="M77" s="848"/>
      <c r="N77" s="680"/>
      <c r="O77" s="681"/>
      <c r="P77" s="681"/>
      <c r="Q77" s="681"/>
      <c r="R77" s="681"/>
      <c r="S77" s="682"/>
      <c r="T77" s="680"/>
      <c r="U77" s="681"/>
      <c r="V77" s="681"/>
      <c r="W77" s="681"/>
      <c r="X77" s="681"/>
      <c r="Y77" s="681"/>
      <c r="Z77" s="682"/>
      <c r="AA77" s="694"/>
      <c r="AB77" s="695"/>
      <c r="AC77" s="696"/>
      <c r="AD77" s="416"/>
      <c r="AE77" s="416"/>
      <c r="AF77" s="416"/>
      <c r="AG77" s="416"/>
      <c r="AH77" s="416"/>
      <c r="AI77" s="709"/>
      <c r="AJ77" s="710"/>
      <c r="AK77" s="710"/>
      <c r="AL77" s="710"/>
      <c r="AM77" s="711"/>
      <c r="AN77" s="427"/>
      <c r="AO77" s="427"/>
      <c r="AP77" s="137"/>
      <c r="AQ77" s="393"/>
    </row>
    <row r="78" spans="1:73" ht="30" customHeight="1">
      <c r="A78" s="8"/>
      <c r="B78" s="131"/>
      <c r="C78" s="846"/>
      <c r="D78" s="847"/>
      <c r="E78" s="847"/>
      <c r="F78" s="847"/>
      <c r="G78" s="847"/>
      <c r="H78" s="847"/>
      <c r="I78" s="847"/>
      <c r="J78" s="847"/>
      <c r="K78" s="847"/>
      <c r="L78" s="847"/>
      <c r="M78" s="848"/>
      <c r="N78" s="680"/>
      <c r="O78" s="681"/>
      <c r="P78" s="681"/>
      <c r="Q78" s="681"/>
      <c r="R78" s="681"/>
      <c r="S78" s="682"/>
      <c r="T78" s="680"/>
      <c r="U78" s="681"/>
      <c r="V78" s="681"/>
      <c r="W78" s="681"/>
      <c r="X78" s="681"/>
      <c r="Y78" s="681"/>
      <c r="Z78" s="682"/>
      <c r="AA78" s="694"/>
      <c r="AB78" s="695"/>
      <c r="AC78" s="696"/>
      <c r="AD78" s="416"/>
      <c r="AE78" s="416"/>
      <c r="AF78" s="416"/>
      <c r="AG78" s="416"/>
      <c r="AH78" s="416"/>
      <c r="AI78" s="709"/>
      <c r="AJ78" s="710"/>
      <c r="AK78" s="710"/>
      <c r="AL78" s="710"/>
      <c r="AM78" s="711"/>
      <c r="AN78" s="427"/>
      <c r="AO78" s="427"/>
      <c r="AP78" s="137"/>
      <c r="AQ78" s="393"/>
    </row>
    <row r="79" spans="1:73" ht="15" hidden="1" customHeight="1">
      <c r="A79" s="8"/>
      <c r="B79" s="131"/>
      <c r="C79" s="134"/>
      <c r="D79" s="132"/>
      <c r="E79" s="132"/>
      <c r="F79" s="132"/>
      <c r="G79" s="132"/>
      <c r="H79" s="132"/>
      <c r="I79" s="132"/>
      <c r="J79" s="132"/>
      <c r="K79" s="132"/>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7"/>
      <c r="AQ79" s="123"/>
    </row>
    <row r="80" spans="1:73" ht="15" hidden="1" customHeight="1">
      <c r="A80" s="8"/>
      <c r="B80" s="131"/>
      <c r="C80" s="132"/>
      <c r="D80" s="132"/>
      <c r="E80" s="132"/>
      <c r="F80" s="132"/>
      <c r="G80" s="132"/>
      <c r="H80" s="132"/>
      <c r="I80" s="132"/>
      <c r="J80" s="132"/>
      <c r="K80" s="132"/>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7"/>
      <c r="AQ80" s="123"/>
    </row>
    <row r="81" spans="1:43" ht="15" hidden="1" customHeight="1">
      <c r="A81" s="8"/>
      <c r="B81" s="131"/>
      <c r="C81" s="132"/>
      <c r="D81" s="223"/>
      <c r="E81" s="132"/>
      <c r="F81" s="132"/>
      <c r="G81" s="132"/>
      <c r="H81" s="132"/>
      <c r="I81" s="132"/>
      <c r="J81" s="132"/>
      <c r="K81" s="132"/>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7"/>
      <c r="AQ81" s="123"/>
    </row>
    <row r="82" spans="1:43" ht="7.15" customHeight="1">
      <c r="A82" s="8"/>
      <c r="B82" s="157"/>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64"/>
      <c r="AQ82" s="123"/>
    </row>
    <row r="83" spans="1:43" ht="7.15" customHeight="1">
      <c r="A83" s="8"/>
      <c r="B83" s="8"/>
      <c r="C83" s="8"/>
      <c r="D83" s="8"/>
      <c r="E83" s="8"/>
      <c r="F83" s="8"/>
      <c r="G83" s="8"/>
      <c r="H83" s="8"/>
      <c r="I83" s="8"/>
      <c r="J83" s="8"/>
      <c r="K83" s="8"/>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row>
    <row r="84" spans="1:43" ht="15" customHeight="1">
      <c r="A84" s="8"/>
      <c r="B84" s="334" t="s">
        <v>1114</v>
      </c>
      <c r="C84" s="163"/>
      <c r="D84" s="8"/>
      <c r="E84" s="275" t="str">
        <f>IF(AND(T28&lt;&gt;data!C73,T28&lt;&gt;""),"You have checked 'SFDR Classification', please provide the following information for the ESG","")</f>
        <v/>
      </c>
      <c r="F84" s="8"/>
      <c r="G84" s="8"/>
      <c r="H84" s="30"/>
      <c r="I84" s="8"/>
      <c r="J84" s="8"/>
      <c r="K84" s="8"/>
      <c r="L84" s="8"/>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512" t="str">
        <f>IF(OR(T28=data!C73,T28=""),"See below"," ")</f>
        <v>See below</v>
      </c>
      <c r="AN84" s="512"/>
      <c r="AO84" s="350"/>
      <c r="AP84" s="350" t="str">
        <f>IF(OR(T28=data!C73,T28=""),CHAR(242)," ")</f>
        <v>ò</v>
      </c>
      <c r="AQ84" s="351"/>
    </row>
    <row r="85" spans="1:43" ht="7.35" customHeight="1">
      <c r="A85" s="8"/>
      <c r="B85" s="225"/>
      <c r="C85" s="225"/>
      <c r="D85" s="30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63"/>
      <c r="AQ85" s="511"/>
    </row>
    <row r="86" spans="1:43" ht="15" hidden="1" customHeight="1">
      <c r="A86" s="8"/>
      <c r="B86" s="131"/>
      <c r="C86" s="224" t="s">
        <v>1</v>
      </c>
      <c r="D86" s="225" t="s">
        <v>1115</v>
      </c>
      <c r="E86" s="132"/>
      <c r="F86" s="132"/>
      <c r="G86" s="132"/>
      <c r="H86" s="132"/>
      <c r="I86" s="132"/>
      <c r="J86" s="132"/>
      <c r="K86" s="132"/>
      <c r="L86" s="132"/>
      <c r="M86" s="132"/>
      <c r="N86" s="132"/>
      <c r="O86" s="132"/>
      <c r="P86" s="132"/>
      <c r="Q86" s="132"/>
      <c r="R86" s="132"/>
      <c r="S86" s="132"/>
      <c r="T86" s="132"/>
      <c r="U86" s="536"/>
      <c r="V86" s="537"/>
      <c r="W86" s="537"/>
      <c r="X86" s="537"/>
      <c r="Y86" s="537"/>
      <c r="Z86" s="537"/>
      <c r="AA86" s="537"/>
      <c r="AB86" s="538"/>
      <c r="AC86" s="132"/>
      <c r="AD86" s="132"/>
      <c r="AE86" s="132"/>
      <c r="AF86" s="132"/>
      <c r="AG86" s="132"/>
      <c r="AH86" s="132"/>
      <c r="AI86" s="132"/>
      <c r="AJ86" s="132"/>
      <c r="AK86" s="132"/>
      <c r="AL86" s="132"/>
      <c r="AM86" s="132"/>
      <c r="AN86" s="132"/>
      <c r="AO86" s="132"/>
      <c r="AP86" s="137"/>
      <c r="AQ86" s="107"/>
    </row>
    <row r="87" spans="1:43" ht="7.35" hidden="1" customHeight="1">
      <c r="A87" s="8"/>
      <c r="B87" s="131"/>
      <c r="C87" s="225"/>
      <c r="D87" s="225"/>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7"/>
      <c r="AQ87" s="107"/>
    </row>
    <row r="88" spans="1:43" ht="15" hidden="1" customHeight="1">
      <c r="A88" s="8"/>
      <c r="B88" s="131"/>
      <c r="C88" s="224" t="s">
        <v>1</v>
      </c>
      <c r="D88" s="225" t="s">
        <v>1177</v>
      </c>
      <c r="E88" s="132"/>
      <c r="F88" s="132"/>
      <c r="G88" s="132"/>
      <c r="H88" s="132"/>
      <c r="I88" s="132"/>
      <c r="J88" s="132"/>
      <c r="K88" s="132"/>
      <c r="L88" s="132"/>
      <c r="M88" s="132"/>
      <c r="N88" s="132"/>
      <c r="O88" s="132"/>
      <c r="P88" s="132"/>
      <c r="Q88" s="132"/>
      <c r="R88" s="132"/>
      <c r="S88" s="132"/>
      <c r="T88" s="132"/>
      <c r="U88" s="536"/>
      <c r="V88" s="537"/>
      <c r="W88" s="537"/>
      <c r="X88" s="537"/>
      <c r="Y88" s="537"/>
      <c r="Z88" s="537"/>
      <c r="AA88" s="537"/>
      <c r="AB88" s="538"/>
      <c r="AC88" s="132"/>
      <c r="AD88" s="132"/>
      <c r="AE88" s="132"/>
      <c r="AF88" s="132"/>
      <c r="AG88" s="132"/>
      <c r="AH88" s="132"/>
      <c r="AI88" s="132"/>
      <c r="AJ88" s="132"/>
      <c r="AK88" s="132"/>
      <c r="AL88" s="132"/>
      <c r="AM88" s="132"/>
      <c r="AN88" s="132"/>
      <c r="AO88" s="132"/>
      <c r="AP88" s="137"/>
      <c r="AQ88" s="107"/>
    </row>
    <row r="89" spans="1:43" ht="7.35" hidden="1" customHeight="1">
      <c r="A89" s="8"/>
      <c r="B89" s="131"/>
      <c r="C89" s="225"/>
      <c r="D89" s="225"/>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7"/>
      <c r="AQ89" s="107"/>
    </row>
    <row r="90" spans="1:43" ht="15" customHeight="1">
      <c r="A90" s="8"/>
      <c r="B90" s="131"/>
      <c r="C90" s="224" t="s">
        <v>1</v>
      </c>
      <c r="D90" s="225" t="s">
        <v>1454</v>
      </c>
      <c r="E90" s="132"/>
      <c r="F90" s="132"/>
      <c r="G90" s="132"/>
      <c r="H90" s="132"/>
      <c r="I90" s="132"/>
      <c r="J90" s="132"/>
      <c r="K90" s="132"/>
      <c r="L90" s="132"/>
      <c r="M90" s="132"/>
      <c r="N90" s="132"/>
      <c r="O90" s="132"/>
      <c r="P90" s="132"/>
      <c r="Q90" s="132"/>
      <c r="R90" s="132"/>
      <c r="S90" s="132"/>
      <c r="T90" s="132"/>
      <c r="U90" s="785"/>
      <c r="V90" s="792"/>
      <c r="W90" s="792"/>
      <c r="X90" s="792"/>
      <c r="Y90" s="792"/>
      <c r="Z90" s="792"/>
      <c r="AA90" s="792"/>
      <c r="AB90" s="792"/>
      <c r="AC90" s="792"/>
      <c r="AD90" s="792"/>
      <c r="AE90" s="792"/>
      <c r="AF90" s="792"/>
      <c r="AG90" s="792"/>
      <c r="AH90" s="792"/>
      <c r="AI90" s="792"/>
      <c r="AJ90" s="792"/>
      <c r="AK90" s="792"/>
      <c r="AL90" s="792"/>
      <c r="AM90" s="792"/>
      <c r="AN90" s="792"/>
      <c r="AO90" s="793"/>
      <c r="AP90" s="137"/>
      <c r="AQ90" s="107"/>
    </row>
    <row r="91" spans="1:43" ht="15" customHeight="1">
      <c r="A91" s="8"/>
      <c r="B91" s="131"/>
      <c r="C91" s="225"/>
      <c r="D91" s="225" t="s">
        <v>1415</v>
      </c>
      <c r="E91" s="132"/>
      <c r="F91" s="132"/>
      <c r="G91" s="132"/>
      <c r="H91" s="132"/>
      <c r="I91" s="132"/>
      <c r="J91" s="132"/>
      <c r="K91" s="132"/>
      <c r="L91" s="132"/>
      <c r="M91" s="132"/>
      <c r="N91" s="132"/>
      <c r="O91" s="132"/>
      <c r="P91" s="132"/>
      <c r="Q91" s="132"/>
      <c r="R91" s="132"/>
      <c r="S91" s="132"/>
      <c r="T91" s="132"/>
      <c r="U91" s="794"/>
      <c r="V91" s="795"/>
      <c r="W91" s="795"/>
      <c r="X91" s="795"/>
      <c r="Y91" s="795"/>
      <c r="Z91" s="795"/>
      <c r="AA91" s="795"/>
      <c r="AB91" s="795"/>
      <c r="AC91" s="795"/>
      <c r="AD91" s="795"/>
      <c r="AE91" s="795"/>
      <c r="AF91" s="795"/>
      <c r="AG91" s="795"/>
      <c r="AH91" s="795"/>
      <c r="AI91" s="795"/>
      <c r="AJ91" s="795"/>
      <c r="AK91" s="795"/>
      <c r="AL91" s="795"/>
      <c r="AM91" s="795"/>
      <c r="AN91" s="795"/>
      <c r="AO91" s="796"/>
      <c r="AP91" s="137"/>
      <c r="AQ91" s="107"/>
    </row>
    <row r="92" spans="1:43" ht="15" customHeight="1">
      <c r="A92" s="8"/>
      <c r="B92" s="131"/>
      <c r="C92" s="224"/>
      <c r="D92" s="225"/>
      <c r="E92" s="132"/>
      <c r="F92" s="132"/>
      <c r="G92" s="132"/>
      <c r="H92" s="132"/>
      <c r="I92" s="132"/>
      <c r="J92" s="132"/>
      <c r="K92" s="132"/>
      <c r="L92" s="132"/>
      <c r="M92" s="132"/>
      <c r="N92" s="132"/>
      <c r="O92" s="132"/>
      <c r="P92" s="132"/>
      <c r="Q92" s="132"/>
      <c r="R92" s="132"/>
      <c r="S92" s="132"/>
      <c r="T92" s="132"/>
      <c r="U92" s="794"/>
      <c r="V92" s="795"/>
      <c r="W92" s="795"/>
      <c r="X92" s="795"/>
      <c r="Y92" s="795"/>
      <c r="Z92" s="795"/>
      <c r="AA92" s="795"/>
      <c r="AB92" s="795"/>
      <c r="AC92" s="795"/>
      <c r="AD92" s="795"/>
      <c r="AE92" s="795"/>
      <c r="AF92" s="795"/>
      <c r="AG92" s="795"/>
      <c r="AH92" s="795"/>
      <c r="AI92" s="795"/>
      <c r="AJ92" s="795"/>
      <c r="AK92" s="795"/>
      <c r="AL92" s="795"/>
      <c r="AM92" s="795"/>
      <c r="AN92" s="795"/>
      <c r="AO92" s="796"/>
      <c r="AP92" s="233"/>
      <c r="AQ92" s="107"/>
    </row>
    <row r="93" spans="1:43" ht="15" customHeight="1">
      <c r="A93" s="8"/>
      <c r="B93" s="131"/>
      <c r="C93" s="225"/>
      <c r="D93" s="225"/>
      <c r="E93" s="132"/>
      <c r="F93" s="132"/>
      <c r="G93" s="132"/>
      <c r="H93" s="132"/>
      <c r="I93" s="132"/>
      <c r="J93" s="132"/>
      <c r="K93" s="132"/>
      <c r="L93" s="132"/>
      <c r="M93" s="132"/>
      <c r="N93" s="132"/>
      <c r="O93" s="132"/>
      <c r="P93" s="132"/>
      <c r="Q93" s="132"/>
      <c r="R93" s="132"/>
      <c r="S93" s="132"/>
      <c r="T93" s="132"/>
      <c r="U93" s="794"/>
      <c r="V93" s="795"/>
      <c r="W93" s="795"/>
      <c r="X93" s="795"/>
      <c r="Y93" s="795"/>
      <c r="Z93" s="795"/>
      <c r="AA93" s="795"/>
      <c r="AB93" s="795"/>
      <c r="AC93" s="795"/>
      <c r="AD93" s="795"/>
      <c r="AE93" s="795"/>
      <c r="AF93" s="795"/>
      <c r="AG93" s="795"/>
      <c r="AH93" s="795"/>
      <c r="AI93" s="795"/>
      <c r="AJ93" s="795"/>
      <c r="AK93" s="795"/>
      <c r="AL93" s="795"/>
      <c r="AM93" s="795"/>
      <c r="AN93" s="795"/>
      <c r="AO93" s="796"/>
      <c r="AP93" s="233"/>
      <c r="AQ93" s="107"/>
    </row>
    <row r="94" spans="1:43" ht="15" customHeight="1">
      <c r="A94" s="8"/>
      <c r="B94" s="131"/>
      <c r="C94" s="225"/>
      <c r="D94" s="228"/>
      <c r="E94" s="132"/>
      <c r="F94" s="132"/>
      <c r="G94" s="132"/>
      <c r="H94" s="132"/>
      <c r="I94" s="132"/>
      <c r="J94" s="132"/>
      <c r="K94" s="132"/>
      <c r="L94" s="132"/>
      <c r="M94" s="132"/>
      <c r="N94" s="132"/>
      <c r="O94" s="132"/>
      <c r="P94" s="132"/>
      <c r="Q94" s="132"/>
      <c r="R94" s="132"/>
      <c r="S94" s="132"/>
      <c r="T94" s="132"/>
      <c r="U94" s="797"/>
      <c r="V94" s="798"/>
      <c r="W94" s="798"/>
      <c r="X94" s="798"/>
      <c r="Y94" s="798"/>
      <c r="Z94" s="798"/>
      <c r="AA94" s="798"/>
      <c r="AB94" s="798"/>
      <c r="AC94" s="798"/>
      <c r="AD94" s="798"/>
      <c r="AE94" s="798"/>
      <c r="AF94" s="798"/>
      <c r="AG94" s="798"/>
      <c r="AH94" s="798"/>
      <c r="AI94" s="798"/>
      <c r="AJ94" s="798"/>
      <c r="AK94" s="798"/>
      <c r="AL94" s="798"/>
      <c r="AM94" s="798"/>
      <c r="AN94" s="798"/>
      <c r="AO94" s="799"/>
      <c r="AP94" s="233"/>
      <c r="AQ94" s="107"/>
    </row>
    <row r="95" spans="1:43" ht="7.35" customHeight="1">
      <c r="A95" s="8"/>
      <c r="B95" s="131"/>
      <c r="C95" s="225"/>
      <c r="D95" s="225"/>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7"/>
      <c r="AQ95" s="107"/>
    </row>
    <row r="96" spans="1:43" ht="15" customHeight="1">
      <c r="A96" s="8"/>
      <c r="B96" s="131"/>
      <c r="C96" s="224" t="s">
        <v>1</v>
      </c>
      <c r="D96" s="229" t="s">
        <v>1283</v>
      </c>
      <c r="E96" s="132"/>
      <c r="F96" s="132"/>
      <c r="G96" s="132"/>
      <c r="H96" s="132"/>
      <c r="I96" s="132"/>
      <c r="J96" s="132"/>
      <c r="K96" s="132"/>
      <c r="L96" s="132"/>
      <c r="M96" s="132"/>
      <c r="N96" s="132"/>
      <c r="O96" s="132"/>
      <c r="P96" s="132"/>
      <c r="Q96" s="132"/>
      <c r="R96" s="132"/>
      <c r="S96" s="132"/>
      <c r="T96" s="132"/>
      <c r="U96" s="132"/>
      <c r="V96" s="132"/>
      <c r="W96" s="132"/>
      <c r="X96" s="132"/>
      <c r="Y96" s="718"/>
      <c r="Z96" s="719"/>
      <c r="AA96" s="132"/>
      <c r="AB96" s="132"/>
      <c r="AC96" s="132"/>
      <c r="AD96" s="132"/>
      <c r="AE96" s="132"/>
      <c r="AF96" s="132"/>
      <c r="AG96" s="132"/>
      <c r="AH96" s="132"/>
      <c r="AI96" s="132"/>
      <c r="AJ96" s="132"/>
      <c r="AK96" s="132"/>
      <c r="AL96" s="132"/>
      <c r="AM96" s="132"/>
      <c r="AN96" s="132"/>
      <c r="AO96" s="132"/>
      <c r="AP96" s="137"/>
      <c r="AQ96" s="107"/>
    </row>
    <row r="97" spans="1:43" ht="15" customHeight="1">
      <c r="A97" s="8"/>
      <c r="B97" s="131"/>
      <c r="C97" s="225"/>
      <c r="D97" s="225" t="s">
        <v>1455</v>
      </c>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7"/>
      <c r="AQ97" s="107"/>
    </row>
    <row r="98" spans="1:43" ht="5.0999999999999996" customHeight="1">
      <c r="A98" s="8"/>
      <c r="B98" s="131"/>
      <c r="C98" s="225"/>
      <c r="D98" s="225"/>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7"/>
      <c r="AQ98" s="107"/>
    </row>
    <row r="99" spans="1:43" ht="15" customHeight="1">
      <c r="A99" s="8"/>
      <c r="B99" s="131"/>
      <c r="C99" s="224" t="s">
        <v>1</v>
      </c>
      <c r="D99" s="229" t="s">
        <v>1456</v>
      </c>
      <c r="E99" s="132"/>
      <c r="F99" s="132"/>
      <c r="G99" s="132"/>
      <c r="H99" s="132"/>
      <c r="I99" s="132"/>
      <c r="J99" s="132"/>
      <c r="K99" s="132"/>
      <c r="L99" s="132"/>
      <c r="M99" s="132"/>
      <c r="N99" s="132"/>
      <c r="O99" s="132"/>
      <c r="P99" s="132"/>
      <c r="Q99" s="132"/>
      <c r="R99" s="132"/>
      <c r="S99" s="132"/>
      <c r="T99" s="132"/>
      <c r="U99" s="132"/>
      <c r="V99" s="132"/>
      <c r="W99" s="132"/>
      <c r="X99" s="132"/>
      <c r="Y99" s="718"/>
      <c r="Z99" s="719"/>
      <c r="AA99" s="132"/>
      <c r="AB99" s="132"/>
      <c r="AC99" s="132"/>
      <c r="AD99" s="132"/>
      <c r="AE99" s="132"/>
      <c r="AF99" s="132"/>
      <c r="AG99" s="132"/>
      <c r="AH99" s="132"/>
      <c r="AI99" s="132"/>
      <c r="AJ99" s="132"/>
      <c r="AK99" s="132"/>
      <c r="AL99" s="132"/>
      <c r="AM99" s="132"/>
      <c r="AN99" s="132"/>
      <c r="AO99" s="132"/>
      <c r="AP99" s="137"/>
      <c r="AQ99" s="107"/>
    </row>
    <row r="100" spans="1:43" ht="5.0999999999999996" customHeight="1">
      <c r="A100" s="8"/>
      <c r="B100" s="131"/>
      <c r="C100" s="224"/>
      <c r="D100" s="229"/>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7"/>
      <c r="AQ100" s="107"/>
    </row>
    <row r="101" spans="1:43" ht="15" hidden="1" customHeight="1">
      <c r="A101" s="8"/>
      <c r="B101" s="131"/>
      <c r="C101" s="224" t="s">
        <v>1</v>
      </c>
      <c r="D101" s="271" t="s">
        <v>1116</v>
      </c>
      <c r="E101" s="132"/>
      <c r="F101" s="132"/>
      <c r="G101" s="132"/>
      <c r="H101" s="132"/>
      <c r="I101" s="132"/>
      <c r="J101" s="132"/>
      <c r="K101" s="132"/>
      <c r="L101" s="132"/>
      <c r="M101" s="132"/>
      <c r="N101" s="132"/>
      <c r="O101" s="132"/>
      <c r="P101" s="132"/>
      <c r="Q101" s="132"/>
      <c r="R101" s="132"/>
      <c r="S101" s="132"/>
      <c r="T101" s="132"/>
      <c r="U101" s="132"/>
      <c r="V101" s="132"/>
      <c r="W101" s="132"/>
      <c r="X101" s="132"/>
      <c r="Y101" s="718"/>
      <c r="Z101" s="719"/>
      <c r="AA101" s="365" t="s">
        <v>1121</v>
      </c>
      <c r="AB101" s="132"/>
      <c r="AC101" s="132"/>
      <c r="AD101" s="132"/>
      <c r="AE101" s="132"/>
      <c r="AF101" s="132"/>
      <c r="AG101" s="132"/>
      <c r="AH101" s="132"/>
      <c r="AI101" s="132"/>
      <c r="AJ101" s="132"/>
      <c r="AK101" s="132"/>
      <c r="AL101" s="132"/>
      <c r="AM101" s="132"/>
      <c r="AN101" s="132"/>
      <c r="AO101" s="132"/>
      <c r="AP101" s="137"/>
      <c r="AQ101" s="107"/>
    </row>
    <row r="102" spans="1:43" ht="15" hidden="1" customHeight="1">
      <c r="A102" s="8"/>
      <c r="B102" s="131"/>
      <c r="C102" s="226"/>
      <c r="D102" s="272" t="s">
        <v>1117</v>
      </c>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c r="AN102" s="132"/>
      <c r="AO102" s="132"/>
      <c r="AP102" s="137"/>
      <c r="AQ102" s="107"/>
    </row>
    <row r="103" spans="1:43" ht="5.0999999999999996" customHeight="1">
      <c r="A103" s="8"/>
      <c r="B103" s="131"/>
      <c r="C103" s="225"/>
      <c r="D103" s="225"/>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7"/>
      <c r="AQ103" s="107"/>
    </row>
    <row r="104" spans="1:43" ht="15" customHeight="1">
      <c r="A104" s="8"/>
      <c r="B104" s="131"/>
      <c r="C104" s="227" t="s">
        <v>1</v>
      </c>
      <c r="D104" s="225" t="s">
        <v>1457</v>
      </c>
      <c r="E104" s="132"/>
      <c r="F104" s="132"/>
      <c r="G104" s="132"/>
      <c r="H104" s="132"/>
      <c r="I104" s="132"/>
      <c r="J104" s="132"/>
      <c r="K104" s="132"/>
      <c r="L104" s="132"/>
      <c r="M104" s="132"/>
      <c r="N104" s="132"/>
      <c r="O104" s="132"/>
      <c r="P104" s="132"/>
      <c r="Q104" s="132"/>
      <c r="R104" s="132"/>
      <c r="S104" s="132"/>
      <c r="T104" s="132"/>
      <c r="U104" s="132"/>
      <c r="V104" s="132"/>
      <c r="W104" s="132"/>
      <c r="X104" s="132"/>
      <c r="Y104" s="718"/>
      <c r="Z104" s="719"/>
      <c r="AA104" s="132"/>
      <c r="AB104" s="132"/>
      <c r="AC104" s="132"/>
      <c r="AD104" s="132"/>
      <c r="AE104" s="132"/>
      <c r="AF104" s="132"/>
      <c r="AG104" s="132"/>
      <c r="AH104" s="132"/>
      <c r="AI104" s="132"/>
      <c r="AJ104" s="132"/>
      <c r="AK104" s="132"/>
      <c r="AL104" s="132"/>
      <c r="AM104" s="132"/>
      <c r="AN104" s="132"/>
      <c r="AO104" s="132"/>
      <c r="AP104" s="137"/>
      <c r="AQ104" s="107"/>
    </row>
    <row r="105" spans="1:43" ht="5.0999999999999996" customHeight="1">
      <c r="A105" s="8"/>
      <c r="B105" s="131"/>
      <c r="C105" s="225"/>
      <c r="D105" s="225"/>
      <c r="E105" s="132"/>
      <c r="F105" s="132"/>
      <c r="G105" s="132"/>
      <c r="H105" s="132"/>
      <c r="I105" s="132"/>
      <c r="J105" s="132"/>
      <c r="K105" s="132"/>
      <c r="L105" s="132"/>
      <c r="M105" s="132"/>
      <c r="N105" s="132"/>
      <c r="O105" s="132"/>
      <c r="P105" s="132"/>
      <c r="Q105" s="132"/>
      <c r="R105" s="132"/>
      <c r="S105" s="132"/>
      <c r="T105" s="132"/>
      <c r="U105" s="132"/>
      <c r="V105" s="132"/>
      <c r="W105" s="132"/>
      <c r="X105" s="132"/>
      <c r="Y105" s="232"/>
      <c r="Z105" s="232"/>
      <c r="AA105" s="132"/>
      <c r="AB105" s="132"/>
      <c r="AC105" s="132"/>
      <c r="AD105" s="132"/>
      <c r="AE105" s="132"/>
      <c r="AF105" s="132"/>
      <c r="AG105" s="132"/>
      <c r="AH105" s="132"/>
      <c r="AI105" s="132"/>
      <c r="AJ105" s="132"/>
      <c r="AK105" s="132"/>
      <c r="AL105" s="132"/>
      <c r="AM105" s="132"/>
      <c r="AN105" s="132"/>
      <c r="AO105" s="132"/>
      <c r="AP105" s="137"/>
      <c r="AQ105" s="107"/>
    </row>
    <row r="106" spans="1:43" ht="15" customHeight="1">
      <c r="A106" s="8"/>
      <c r="B106" s="131"/>
      <c r="C106" s="224" t="s">
        <v>1</v>
      </c>
      <c r="D106" s="225" t="s">
        <v>1458</v>
      </c>
      <c r="E106" s="132"/>
      <c r="F106" s="132"/>
      <c r="G106" s="132"/>
      <c r="H106" s="132"/>
      <c r="I106" s="132"/>
      <c r="J106" s="132"/>
      <c r="K106" s="132"/>
      <c r="L106" s="132"/>
      <c r="M106" s="132"/>
      <c r="N106" s="132"/>
      <c r="O106" s="132"/>
      <c r="P106" s="132"/>
      <c r="Q106" s="132"/>
      <c r="R106" s="132"/>
      <c r="S106" s="132"/>
      <c r="T106" s="132"/>
      <c r="U106" s="132"/>
      <c r="V106" s="132"/>
      <c r="W106" s="132"/>
      <c r="X106" s="132"/>
      <c r="Y106" s="718"/>
      <c r="Z106" s="719"/>
      <c r="AA106" s="132"/>
      <c r="AB106" s="132"/>
      <c r="AC106" s="132"/>
      <c r="AD106" s="132"/>
      <c r="AE106" s="132"/>
      <c r="AF106" s="132"/>
      <c r="AG106" s="132"/>
      <c r="AH106" s="132"/>
      <c r="AI106" s="132"/>
      <c r="AJ106" s="132"/>
      <c r="AK106" s="132"/>
      <c r="AL106" s="132"/>
      <c r="AM106" s="132"/>
      <c r="AN106" s="132"/>
      <c r="AO106" s="132"/>
      <c r="AP106" s="137"/>
      <c r="AQ106" s="107"/>
    </row>
    <row r="107" spans="1:43" ht="5.0999999999999996" hidden="1" customHeight="1">
      <c r="A107" s="8"/>
      <c r="B107" s="131"/>
      <c r="C107" s="225"/>
      <c r="D107" s="225"/>
      <c r="E107" s="132"/>
      <c r="F107" s="132"/>
      <c r="G107" s="132"/>
      <c r="H107" s="132"/>
      <c r="I107" s="132"/>
      <c r="J107" s="132"/>
      <c r="K107" s="132"/>
      <c r="L107" s="132"/>
      <c r="M107" s="132"/>
      <c r="N107" s="132"/>
      <c r="O107" s="132"/>
      <c r="P107" s="132"/>
      <c r="Q107" s="132"/>
      <c r="R107" s="132"/>
      <c r="S107" s="132"/>
      <c r="T107" s="132"/>
      <c r="U107" s="132"/>
      <c r="V107" s="132"/>
      <c r="W107" s="132"/>
      <c r="X107" s="132"/>
      <c r="Y107" s="232"/>
      <c r="Z107" s="232"/>
      <c r="AA107" s="132"/>
      <c r="AB107" s="132"/>
      <c r="AC107" s="132"/>
      <c r="AD107" s="132"/>
      <c r="AE107" s="132"/>
      <c r="AF107" s="132"/>
      <c r="AG107" s="132"/>
      <c r="AH107" s="132"/>
      <c r="AI107" s="132"/>
      <c r="AJ107" s="132"/>
      <c r="AK107" s="132"/>
      <c r="AL107" s="132"/>
      <c r="AM107" s="132"/>
      <c r="AN107" s="132"/>
      <c r="AO107" s="132"/>
      <c r="AP107" s="137"/>
      <c r="AQ107" s="107"/>
    </row>
    <row r="108" spans="1:43" ht="15" hidden="1" customHeight="1">
      <c r="A108" s="8"/>
      <c r="B108" s="131"/>
      <c r="C108" s="227" t="s">
        <v>1</v>
      </c>
      <c r="D108" s="271" t="s">
        <v>1118</v>
      </c>
      <c r="E108" s="132"/>
      <c r="F108" s="132"/>
      <c r="G108" s="132"/>
      <c r="H108" s="132"/>
      <c r="I108" s="132"/>
      <c r="J108" s="132"/>
      <c r="K108" s="132"/>
      <c r="L108" s="132"/>
      <c r="M108" s="132"/>
      <c r="N108" s="132"/>
      <c r="O108" s="132"/>
      <c r="P108" s="132"/>
      <c r="Q108" s="132"/>
      <c r="R108" s="132"/>
      <c r="S108" s="132"/>
      <c r="T108" s="132"/>
      <c r="U108" s="132"/>
      <c r="V108" s="132"/>
      <c r="W108" s="132"/>
      <c r="X108" s="132"/>
      <c r="Y108" s="718"/>
      <c r="Z108" s="719"/>
      <c r="AA108" s="132"/>
      <c r="AB108" s="132"/>
      <c r="AC108" s="132"/>
      <c r="AD108" s="132"/>
      <c r="AE108" s="132"/>
      <c r="AF108" s="132"/>
      <c r="AG108" s="132"/>
      <c r="AH108" s="132"/>
      <c r="AI108" s="132"/>
      <c r="AJ108" s="132"/>
      <c r="AK108" s="132"/>
      <c r="AL108" s="132"/>
      <c r="AM108" s="132"/>
      <c r="AN108" s="132"/>
      <c r="AO108" s="132"/>
      <c r="AP108" s="137"/>
      <c r="AQ108" s="107"/>
    </row>
    <row r="109" spans="1:43" ht="5.0999999999999996" hidden="1" customHeight="1">
      <c r="A109" s="8"/>
      <c r="B109" s="131"/>
      <c r="C109" s="225"/>
      <c r="D109" s="225"/>
      <c r="E109" s="132"/>
      <c r="F109" s="132"/>
      <c r="G109" s="132"/>
      <c r="H109" s="132"/>
      <c r="I109" s="132"/>
      <c r="J109" s="132"/>
      <c r="K109" s="132"/>
      <c r="L109" s="132"/>
      <c r="M109" s="132"/>
      <c r="N109" s="132"/>
      <c r="O109" s="132"/>
      <c r="P109" s="132"/>
      <c r="Q109" s="132"/>
      <c r="R109" s="132"/>
      <c r="S109" s="132"/>
      <c r="T109" s="132"/>
      <c r="U109" s="132"/>
      <c r="V109" s="132"/>
      <c r="W109" s="132"/>
      <c r="X109" s="132"/>
      <c r="Y109" s="232"/>
      <c r="Z109" s="232"/>
      <c r="AA109" s="132"/>
      <c r="AB109" s="132"/>
      <c r="AC109" s="132"/>
      <c r="AD109" s="132"/>
      <c r="AE109" s="132"/>
      <c r="AF109" s="132"/>
      <c r="AG109" s="132"/>
      <c r="AH109" s="132"/>
      <c r="AI109" s="132"/>
      <c r="AJ109" s="132"/>
      <c r="AK109" s="132"/>
      <c r="AL109" s="132"/>
      <c r="AM109" s="132"/>
      <c r="AN109" s="132"/>
      <c r="AO109" s="132"/>
      <c r="AP109" s="137"/>
      <c r="AQ109" s="107"/>
    </row>
    <row r="110" spans="1:43" ht="15" hidden="1" customHeight="1">
      <c r="A110" s="8"/>
      <c r="B110" s="131"/>
      <c r="C110" s="224" t="s">
        <v>1</v>
      </c>
      <c r="D110" s="271" t="s">
        <v>1119</v>
      </c>
      <c r="E110" s="132"/>
      <c r="F110" s="132"/>
      <c r="G110" s="132"/>
      <c r="H110" s="132"/>
      <c r="I110" s="132"/>
      <c r="J110" s="132"/>
      <c r="K110" s="132"/>
      <c r="L110" s="132"/>
      <c r="M110" s="132"/>
      <c r="N110" s="132"/>
      <c r="O110" s="132"/>
      <c r="P110" s="132"/>
      <c r="Q110" s="132"/>
      <c r="R110" s="132"/>
      <c r="S110" s="132"/>
      <c r="T110" s="132"/>
      <c r="U110" s="132"/>
      <c r="V110" s="132"/>
      <c r="W110" s="132"/>
      <c r="X110" s="132"/>
      <c r="Y110" s="718"/>
      <c r="Z110" s="719"/>
      <c r="AA110" s="132"/>
      <c r="AB110" s="132"/>
      <c r="AC110" s="132"/>
      <c r="AD110" s="132"/>
      <c r="AE110" s="132"/>
      <c r="AF110" s="132"/>
      <c r="AG110" s="132"/>
      <c r="AH110" s="132"/>
      <c r="AI110" s="132"/>
      <c r="AJ110" s="132"/>
      <c r="AK110" s="132"/>
      <c r="AL110" s="132"/>
      <c r="AM110" s="132"/>
      <c r="AN110" s="132"/>
      <c r="AO110" s="132"/>
      <c r="AP110" s="137"/>
      <c r="AQ110" s="107"/>
    </row>
    <row r="111" spans="1:43" ht="15" hidden="1" customHeight="1">
      <c r="A111" s="8"/>
      <c r="B111" s="131"/>
      <c r="C111" s="224"/>
      <c r="D111" s="271" t="s">
        <v>1120</v>
      </c>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7"/>
      <c r="AQ111" s="107"/>
    </row>
    <row r="112" spans="1:43" ht="7.35" customHeight="1">
      <c r="A112" s="8"/>
      <c r="B112" s="157"/>
      <c r="C112" s="158"/>
      <c r="D112" s="231"/>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64"/>
      <c r="AQ112" s="107"/>
    </row>
    <row r="113" spans="1:43" ht="5.0999999999999996" customHeight="1">
      <c r="A113" s="45"/>
      <c r="B113" s="8"/>
      <c r="C113" s="20"/>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row>
    <row r="114" spans="1:43" ht="15.75">
      <c r="A114" s="45"/>
      <c r="B114" s="333" t="s">
        <v>998</v>
      </c>
      <c r="C114" s="239"/>
      <c r="D114" s="133"/>
      <c r="E114" s="133"/>
      <c r="F114" s="133"/>
      <c r="G114" s="133"/>
      <c r="H114" s="133"/>
      <c r="I114" s="133"/>
      <c r="J114" s="163"/>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row>
    <row r="115" spans="1:43" ht="7.35" customHeight="1">
      <c r="A115" s="45"/>
      <c r="B115" s="131"/>
      <c r="C115" s="136"/>
      <c r="D115" s="132"/>
      <c r="E115" s="132"/>
      <c r="F115" s="132"/>
      <c r="G115" s="132"/>
      <c r="H115" s="132"/>
      <c r="I115" s="132"/>
      <c r="J115" s="132"/>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c r="AO115" s="133"/>
      <c r="AP115" s="163"/>
      <c r="AQ115" s="8"/>
    </row>
    <row r="116" spans="1:43" ht="15" customHeight="1">
      <c r="A116" s="45"/>
      <c r="B116" s="131"/>
      <c r="C116" s="134" t="s">
        <v>1</v>
      </c>
      <c r="D116" s="132" t="s">
        <v>999</v>
      </c>
      <c r="E116" s="132"/>
      <c r="F116" s="132"/>
      <c r="G116" s="132"/>
      <c r="H116" s="132"/>
      <c r="I116" s="132"/>
      <c r="J116" s="132"/>
      <c r="K116" s="132"/>
      <c r="L116" s="132"/>
      <c r="M116" s="132"/>
      <c r="N116" s="132"/>
      <c r="O116" s="132"/>
      <c r="P116" s="132"/>
      <c r="Q116" s="132"/>
      <c r="R116" s="132"/>
      <c r="S116" s="132"/>
      <c r="T116" s="586"/>
      <c r="U116" s="587"/>
      <c r="V116" s="587"/>
      <c r="W116" s="587"/>
      <c r="X116" s="587"/>
      <c r="Y116" s="587"/>
      <c r="Z116" s="587"/>
      <c r="AA116" s="587"/>
      <c r="AB116" s="588"/>
      <c r="AC116" s="132"/>
      <c r="AD116" s="586"/>
      <c r="AE116" s="587"/>
      <c r="AF116" s="587"/>
      <c r="AG116" s="587"/>
      <c r="AH116" s="587"/>
      <c r="AI116" s="587"/>
      <c r="AJ116" s="587"/>
      <c r="AK116" s="587"/>
      <c r="AL116" s="587"/>
      <c r="AM116" s="587"/>
      <c r="AN116" s="587"/>
      <c r="AO116" s="588"/>
      <c r="AP116" s="137"/>
      <c r="AQ116" s="8"/>
    </row>
    <row r="117" spans="1:43" ht="15" customHeight="1">
      <c r="A117" s="45"/>
      <c r="B117" s="131"/>
      <c r="C117" s="136"/>
      <c r="D117" s="152" t="s">
        <v>1000</v>
      </c>
      <c r="E117" s="136"/>
      <c r="F117" s="136"/>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7"/>
      <c r="AQ117" s="8"/>
    </row>
    <row r="118" spans="1:43" ht="15" customHeight="1">
      <c r="A118" s="45"/>
      <c r="B118" s="131"/>
      <c r="C118" s="134"/>
      <c r="D118" s="132"/>
      <c r="E118" s="132"/>
      <c r="F118" s="132"/>
      <c r="G118" s="132"/>
      <c r="H118" s="273"/>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7"/>
      <c r="AQ118" s="8"/>
    </row>
    <row r="119" spans="1:43" ht="15" customHeight="1">
      <c r="A119" s="45"/>
      <c r="B119" s="131"/>
      <c r="C119" s="136" t="s">
        <v>1</v>
      </c>
      <c r="D119" s="132" t="s">
        <v>1001</v>
      </c>
      <c r="E119" s="132"/>
      <c r="F119" s="132"/>
      <c r="G119" s="132"/>
      <c r="H119" s="273"/>
      <c r="I119" s="132"/>
      <c r="J119" s="132"/>
      <c r="K119" s="132"/>
      <c r="L119" s="132"/>
      <c r="M119" s="132"/>
      <c r="N119" s="132"/>
      <c r="O119" s="132"/>
      <c r="P119" s="132"/>
      <c r="Q119" s="132"/>
      <c r="R119" s="132"/>
      <c r="S119" s="132"/>
      <c r="T119" s="586"/>
      <c r="U119" s="587"/>
      <c r="V119" s="587"/>
      <c r="W119" s="587"/>
      <c r="X119" s="587"/>
      <c r="Y119" s="587"/>
      <c r="Z119" s="587"/>
      <c r="AA119" s="587"/>
      <c r="AB119" s="588"/>
      <c r="AC119" s="132"/>
      <c r="AD119" s="586"/>
      <c r="AE119" s="587"/>
      <c r="AF119" s="587"/>
      <c r="AG119" s="587"/>
      <c r="AH119" s="587"/>
      <c r="AI119" s="587"/>
      <c r="AJ119" s="587"/>
      <c r="AK119" s="587"/>
      <c r="AL119" s="587"/>
      <c r="AM119" s="587"/>
      <c r="AN119" s="587"/>
      <c r="AO119" s="588"/>
      <c r="AP119" s="137"/>
      <c r="AQ119" s="8"/>
    </row>
    <row r="120" spans="1:43" ht="15" customHeight="1">
      <c r="A120" s="45"/>
      <c r="B120" s="131"/>
      <c r="C120" s="136"/>
      <c r="D120" s="132" t="s">
        <v>1002</v>
      </c>
      <c r="E120" s="132"/>
      <c r="F120" s="132"/>
      <c r="G120" s="132"/>
      <c r="H120" s="132"/>
      <c r="I120" s="132"/>
      <c r="J120" s="132"/>
      <c r="K120" s="131"/>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137"/>
      <c r="AQ120" s="8"/>
    </row>
    <row r="121" spans="1:43" ht="15" customHeight="1">
      <c r="A121" s="45"/>
      <c r="B121" s="131"/>
      <c r="C121" s="136"/>
      <c r="D121" s="152" t="s">
        <v>1003</v>
      </c>
      <c r="E121" s="136"/>
      <c r="F121" s="136"/>
      <c r="G121" s="132"/>
      <c r="H121" s="273"/>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7"/>
      <c r="AQ121" s="8"/>
    </row>
    <row r="122" spans="1:43" ht="15" customHeight="1">
      <c r="A122" s="45"/>
      <c r="B122" s="131"/>
      <c r="C122" s="136"/>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c r="AN122" s="132"/>
      <c r="AO122" s="132"/>
      <c r="AP122" s="137"/>
      <c r="AQ122" s="8"/>
    </row>
    <row r="123" spans="1:43" ht="15" customHeight="1">
      <c r="A123" s="45"/>
      <c r="B123" s="131"/>
      <c r="C123" s="134" t="str">
        <f>IF(OR(J116="Absolute VaR",J116="Relative VaR"),"*","")</f>
        <v/>
      </c>
      <c r="D123" s="258" t="s">
        <v>1004</v>
      </c>
      <c r="E123" s="244"/>
      <c r="F123" s="244"/>
      <c r="G123" s="132"/>
      <c r="H123" s="132"/>
      <c r="I123" s="132"/>
      <c r="J123" s="132"/>
      <c r="K123" s="132"/>
      <c r="L123" s="132"/>
      <c r="M123" s="132"/>
      <c r="N123" s="132"/>
      <c r="O123" s="132"/>
      <c r="P123" s="132"/>
      <c r="Q123" s="132"/>
      <c r="R123" s="132"/>
      <c r="S123" s="132"/>
      <c r="T123" s="849"/>
      <c r="U123" s="850"/>
      <c r="V123" s="850"/>
      <c r="W123" s="850"/>
      <c r="X123" s="850"/>
      <c r="Y123" s="850"/>
      <c r="Z123" s="850"/>
      <c r="AA123" s="850"/>
      <c r="AB123" s="851"/>
      <c r="AC123" s="132"/>
      <c r="AD123" s="132"/>
      <c r="AE123" s="132"/>
      <c r="AF123" s="132"/>
      <c r="AG123" s="132"/>
      <c r="AH123" s="274" t="s">
        <v>1464</v>
      </c>
      <c r="AI123" s="132"/>
      <c r="AJ123" s="132"/>
      <c r="AK123" s="132"/>
      <c r="AL123" s="132"/>
      <c r="AM123" s="132"/>
      <c r="AN123" s="132"/>
      <c r="AO123" s="132"/>
      <c r="AP123" s="137"/>
      <c r="AQ123" s="8"/>
    </row>
    <row r="124" spans="1:43" ht="15" customHeight="1">
      <c r="A124" s="45"/>
      <c r="B124" s="131"/>
      <c r="C124" s="136"/>
      <c r="D124" s="258" t="s">
        <v>1005</v>
      </c>
      <c r="E124" s="245"/>
      <c r="F124" s="245"/>
      <c r="G124" s="132"/>
      <c r="H124" s="274"/>
      <c r="I124" s="137"/>
      <c r="J124" s="132"/>
      <c r="K124" s="132"/>
      <c r="L124" s="132"/>
      <c r="M124" s="132"/>
      <c r="N124" s="132"/>
      <c r="O124" s="132"/>
      <c r="P124" s="132"/>
      <c r="Q124" s="132"/>
      <c r="R124" s="132"/>
      <c r="S124" s="132"/>
      <c r="T124" s="132"/>
      <c r="U124" s="132"/>
      <c r="V124" s="132"/>
      <c r="W124" s="132"/>
      <c r="X124" s="132"/>
      <c r="Y124" s="132"/>
      <c r="Z124" s="132"/>
      <c r="AA124" s="132"/>
      <c r="AB124" s="132"/>
      <c r="AC124" s="132"/>
      <c r="AD124" s="171" t="s">
        <v>1326</v>
      </c>
      <c r="AE124" s="274"/>
      <c r="AF124" s="132"/>
      <c r="AG124" s="132"/>
      <c r="AH124" s="274"/>
      <c r="AI124" s="132"/>
      <c r="AJ124" s="132"/>
      <c r="AK124" s="132"/>
      <c r="AL124" s="132"/>
      <c r="AM124" s="132"/>
      <c r="AN124" s="132"/>
      <c r="AO124" s="132"/>
      <c r="AP124" s="137"/>
      <c r="AQ124" s="8"/>
    </row>
    <row r="125" spans="1:43" ht="15" customHeight="1">
      <c r="A125" s="45"/>
      <c r="B125" s="131"/>
      <c r="C125" s="235"/>
      <c r="D125" s="258" t="s">
        <v>1240</v>
      </c>
      <c r="E125" s="245"/>
      <c r="F125" s="245"/>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7"/>
      <c r="AQ125" s="8"/>
    </row>
    <row r="126" spans="1:43" ht="15" customHeight="1">
      <c r="A126" s="45"/>
      <c r="B126" s="131"/>
      <c r="C126" s="136"/>
      <c r="D126" s="245"/>
      <c r="E126" s="245"/>
      <c r="F126" s="245"/>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7"/>
      <c r="AQ126" s="8"/>
    </row>
    <row r="127" spans="1:43" ht="15" customHeight="1">
      <c r="A127" s="45"/>
      <c r="B127" s="131"/>
      <c r="C127" s="134" t="str">
        <f>IF(OR(J116="Absolute VaR",J116="Relative VaR"),"*","")</f>
        <v/>
      </c>
      <c r="D127" s="258" t="s">
        <v>1006</v>
      </c>
      <c r="E127" s="244"/>
      <c r="F127" s="244"/>
      <c r="G127" s="132"/>
      <c r="H127" s="273"/>
      <c r="I127" s="132"/>
      <c r="J127" s="132"/>
      <c r="K127" s="132"/>
      <c r="L127" s="132"/>
      <c r="M127" s="132"/>
      <c r="N127" s="132"/>
      <c r="O127" s="132"/>
      <c r="P127" s="132"/>
      <c r="Q127" s="132"/>
      <c r="R127" s="132"/>
      <c r="S127" s="132"/>
      <c r="T127" s="849"/>
      <c r="U127" s="850"/>
      <c r="V127" s="850"/>
      <c r="W127" s="850"/>
      <c r="X127" s="850"/>
      <c r="Y127" s="850"/>
      <c r="Z127" s="850"/>
      <c r="AA127" s="850"/>
      <c r="AB127" s="851"/>
      <c r="AC127" s="132"/>
      <c r="AD127" s="132"/>
      <c r="AE127" s="132"/>
      <c r="AF127" s="132"/>
      <c r="AG127" s="132"/>
      <c r="AH127" s="274" t="s">
        <v>1464</v>
      </c>
      <c r="AI127" s="132"/>
      <c r="AJ127" s="132"/>
      <c r="AK127" s="132"/>
      <c r="AL127" s="132"/>
      <c r="AM127" s="132"/>
      <c r="AN127" s="132"/>
      <c r="AO127" s="132"/>
      <c r="AP127" s="137"/>
      <c r="AQ127" s="8"/>
    </row>
    <row r="128" spans="1:43" ht="15" customHeight="1">
      <c r="A128" s="45"/>
      <c r="B128" s="131"/>
      <c r="C128" s="136"/>
      <c r="D128" s="258" t="s">
        <v>1007</v>
      </c>
      <c r="E128" s="245"/>
      <c r="F128" s="245"/>
      <c r="G128" s="132"/>
      <c r="H128" s="274"/>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71" t="s">
        <v>1326</v>
      </c>
      <c r="AE128" s="274"/>
      <c r="AF128" s="132"/>
      <c r="AG128" s="132"/>
      <c r="AH128" s="132"/>
      <c r="AI128" s="132"/>
      <c r="AJ128" s="132"/>
      <c r="AK128" s="132"/>
      <c r="AL128" s="132"/>
      <c r="AM128" s="132"/>
      <c r="AN128" s="132"/>
      <c r="AO128" s="132"/>
      <c r="AP128" s="137"/>
      <c r="AQ128" s="8"/>
    </row>
    <row r="129" spans="1:43" ht="15" customHeight="1">
      <c r="A129" s="45"/>
      <c r="B129" s="131"/>
      <c r="C129" s="134"/>
      <c r="D129" s="258" t="s">
        <v>1241</v>
      </c>
      <c r="E129" s="244"/>
      <c r="F129" s="244"/>
      <c r="G129" s="132"/>
      <c r="H129" s="273"/>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7"/>
      <c r="AQ129" s="8"/>
    </row>
    <row r="130" spans="1:43" ht="15" customHeight="1">
      <c r="A130" s="45"/>
      <c r="B130" s="131"/>
      <c r="C130" s="134"/>
      <c r="D130" s="258"/>
      <c r="E130" s="244"/>
      <c r="F130" s="244"/>
      <c r="G130" s="132"/>
      <c r="H130" s="273"/>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7"/>
      <c r="AQ130" s="8"/>
    </row>
    <row r="131" spans="1:43" ht="15" customHeight="1">
      <c r="A131" s="45"/>
      <c r="B131" s="131"/>
      <c r="C131" s="134"/>
      <c r="D131" s="156" t="s">
        <v>1008</v>
      </c>
      <c r="E131" s="244"/>
      <c r="F131" s="244"/>
      <c r="G131" s="132"/>
      <c r="H131" s="132"/>
      <c r="I131" s="132"/>
      <c r="J131" s="132"/>
      <c r="K131" s="132"/>
      <c r="L131" s="132"/>
      <c r="M131" s="132"/>
      <c r="N131" s="132"/>
      <c r="O131" s="132"/>
      <c r="P131" s="132"/>
      <c r="Q131" s="132"/>
      <c r="R131" s="132"/>
      <c r="S131" s="132"/>
      <c r="T131" s="852"/>
      <c r="U131" s="792"/>
      <c r="V131" s="792"/>
      <c r="W131" s="792"/>
      <c r="X131" s="792"/>
      <c r="Y131" s="792"/>
      <c r="Z131" s="792"/>
      <c r="AA131" s="792"/>
      <c r="AB131" s="792"/>
      <c r="AC131" s="792"/>
      <c r="AD131" s="792"/>
      <c r="AE131" s="792"/>
      <c r="AF131" s="792"/>
      <c r="AG131" s="792"/>
      <c r="AH131" s="792"/>
      <c r="AI131" s="792"/>
      <c r="AJ131" s="792"/>
      <c r="AK131" s="792"/>
      <c r="AL131" s="792"/>
      <c r="AM131" s="792"/>
      <c r="AN131" s="792"/>
      <c r="AO131" s="793"/>
      <c r="AP131" s="137"/>
      <c r="AQ131" s="8"/>
    </row>
    <row r="132" spans="1:43" ht="15" customHeight="1">
      <c r="A132" s="45"/>
      <c r="B132" s="131"/>
      <c r="C132" s="134"/>
      <c r="D132" s="156"/>
      <c r="E132" s="244"/>
      <c r="F132" s="244"/>
      <c r="G132" s="132"/>
      <c r="H132" s="132"/>
      <c r="I132" s="132"/>
      <c r="J132" s="132"/>
      <c r="K132" s="132"/>
      <c r="L132" s="132"/>
      <c r="M132" s="132"/>
      <c r="N132" s="132"/>
      <c r="O132" s="132"/>
      <c r="P132" s="132"/>
      <c r="Q132" s="132"/>
      <c r="R132" s="132"/>
      <c r="S132" s="132"/>
      <c r="T132" s="794"/>
      <c r="U132" s="795"/>
      <c r="V132" s="795"/>
      <c r="W132" s="795"/>
      <c r="X132" s="795"/>
      <c r="Y132" s="795"/>
      <c r="Z132" s="795"/>
      <c r="AA132" s="795"/>
      <c r="AB132" s="795"/>
      <c r="AC132" s="795"/>
      <c r="AD132" s="795"/>
      <c r="AE132" s="795"/>
      <c r="AF132" s="795"/>
      <c r="AG132" s="795"/>
      <c r="AH132" s="795"/>
      <c r="AI132" s="795"/>
      <c r="AJ132" s="795"/>
      <c r="AK132" s="795"/>
      <c r="AL132" s="795"/>
      <c r="AM132" s="795"/>
      <c r="AN132" s="795"/>
      <c r="AO132" s="796"/>
      <c r="AP132" s="137"/>
      <c r="AQ132" s="8"/>
    </row>
    <row r="133" spans="1:43" ht="15" customHeight="1">
      <c r="A133" s="45"/>
      <c r="B133" s="131"/>
      <c r="C133" s="134"/>
      <c r="D133" s="156"/>
      <c r="E133" s="244"/>
      <c r="F133" s="244"/>
      <c r="G133" s="132"/>
      <c r="H133" s="132"/>
      <c r="I133" s="132"/>
      <c r="J133" s="132"/>
      <c r="K133" s="132"/>
      <c r="L133" s="132"/>
      <c r="M133" s="132"/>
      <c r="N133" s="132"/>
      <c r="O133" s="132"/>
      <c r="P133" s="132"/>
      <c r="Q133" s="132"/>
      <c r="R133" s="132"/>
      <c r="S133" s="132"/>
      <c r="T133" s="794"/>
      <c r="U133" s="795"/>
      <c r="V133" s="795"/>
      <c r="W133" s="795"/>
      <c r="X133" s="795"/>
      <c r="Y133" s="795"/>
      <c r="Z133" s="795"/>
      <c r="AA133" s="795"/>
      <c r="AB133" s="795"/>
      <c r="AC133" s="795"/>
      <c r="AD133" s="795"/>
      <c r="AE133" s="795"/>
      <c r="AF133" s="795"/>
      <c r="AG133" s="795"/>
      <c r="AH133" s="795"/>
      <c r="AI133" s="795"/>
      <c r="AJ133" s="795"/>
      <c r="AK133" s="795"/>
      <c r="AL133" s="795"/>
      <c r="AM133" s="795"/>
      <c r="AN133" s="795"/>
      <c r="AO133" s="796"/>
      <c r="AP133" s="137"/>
      <c r="AQ133" s="8"/>
    </row>
    <row r="134" spans="1:43" ht="15" customHeight="1">
      <c r="A134" s="45"/>
      <c r="B134" s="131"/>
      <c r="C134" s="134"/>
      <c r="D134" s="156"/>
      <c r="E134" s="244"/>
      <c r="F134" s="244"/>
      <c r="G134" s="132"/>
      <c r="H134" s="132"/>
      <c r="I134" s="132"/>
      <c r="J134" s="132"/>
      <c r="K134" s="132"/>
      <c r="L134" s="132"/>
      <c r="M134" s="132"/>
      <c r="N134" s="132"/>
      <c r="O134" s="132"/>
      <c r="P134" s="132"/>
      <c r="Q134" s="132"/>
      <c r="R134" s="132"/>
      <c r="S134" s="132"/>
      <c r="T134" s="797"/>
      <c r="U134" s="798"/>
      <c r="V134" s="798"/>
      <c r="W134" s="798"/>
      <c r="X134" s="798"/>
      <c r="Y134" s="798"/>
      <c r="Z134" s="798"/>
      <c r="AA134" s="798"/>
      <c r="AB134" s="798"/>
      <c r="AC134" s="798"/>
      <c r="AD134" s="798"/>
      <c r="AE134" s="798"/>
      <c r="AF134" s="798"/>
      <c r="AG134" s="798"/>
      <c r="AH134" s="798"/>
      <c r="AI134" s="798"/>
      <c r="AJ134" s="798"/>
      <c r="AK134" s="798"/>
      <c r="AL134" s="798"/>
      <c r="AM134" s="798"/>
      <c r="AN134" s="798"/>
      <c r="AO134" s="799"/>
      <c r="AP134" s="137"/>
      <c r="AQ134" s="8"/>
    </row>
    <row r="135" spans="1:43" ht="7.35" customHeight="1">
      <c r="A135" s="45"/>
      <c r="B135" s="157"/>
      <c r="C135" s="238"/>
      <c r="D135" s="246"/>
      <c r="E135" s="246"/>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64"/>
      <c r="AQ135" s="8"/>
    </row>
    <row r="136" spans="1:43" ht="7.3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row>
    <row r="137" spans="1:43" ht="15" customHeight="1">
      <c r="A137" s="8"/>
      <c r="B137" s="621" t="s">
        <v>1026</v>
      </c>
      <c r="C137" s="622"/>
      <c r="D137" s="623"/>
      <c r="E137" s="8"/>
      <c r="F137" s="222" t="str">
        <f>IF(W102="Yes","You have checked 'SFTR(FTS&amp;TRS)', then please fill the following information for the SFTR"," ")</f>
        <v xml:space="preserve"> </v>
      </c>
      <c r="G137" s="8"/>
      <c r="H137" s="8"/>
      <c r="I137" s="8"/>
      <c r="J137" s="8"/>
      <c r="K137" s="8"/>
      <c r="L137" s="8"/>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221"/>
      <c r="AN137" s="59"/>
      <c r="AO137" s="60"/>
      <c r="AP137" s="60"/>
      <c r="AQ137" s="441"/>
    </row>
    <row r="138" spans="1:43" ht="5.0999999999999996" customHeight="1">
      <c r="A138" s="8"/>
      <c r="B138" s="131"/>
      <c r="C138" s="444"/>
      <c r="D138" s="136"/>
      <c r="E138" s="133"/>
      <c r="F138" s="158"/>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c r="AO138" s="133"/>
      <c r="AP138" s="163"/>
      <c r="AQ138" s="441"/>
    </row>
    <row r="139" spans="1:43" ht="25.15" customHeight="1">
      <c r="A139" s="8"/>
      <c r="B139" s="131"/>
      <c r="C139" s="838" t="s">
        <v>1459</v>
      </c>
      <c r="D139" s="838"/>
      <c r="E139" s="838"/>
      <c r="F139" s="838"/>
      <c r="G139" s="839"/>
      <c r="H139" s="803" t="s">
        <v>635</v>
      </c>
      <c r="I139" s="744"/>
      <c r="J139" s="744"/>
      <c r="K139" s="744"/>
      <c r="L139" s="744"/>
      <c r="M139" s="744"/>
      <c r="N139" s="744"/>
      <c r="O139" s="744"/>
      <c r="P139" s="744"/>
      <c r="Q139" s="744"/>
      <c r="R139" s="744"/>
      <c r="S139" s="744"/>
      <c r="T139" s="744"/>
      <c r="U139" s="744"/>
      <c r="V139" s="745"/>
      <c r="W139" s="774" t="s">
        <v>1320</v>
      </c>
      <c r="X139" s="775"/>
      <c r="Y139" s="775"/>
      <c r="Z139" s="775"/>
      <c r="AA139" s="775"/>
      <c r="AB139" s="775"/>
      <c r="AC139" s="775"/>
      <c r="AD139" s="771" t="s">
        <v>1321</v>
      </c>
      <c r="AE139" s="772"/>
      <c r="AF139" s="772"/>
      <c r="AG139" s="772"/>
      <c r="AH139" s="772"/>
      <c r="AI139" s="772"/>
      <c r="AJ139" s="131"/>
      <c r="AK139" s="132"/>
      <c r="AL139" s="132"/>
      <c r="AM139" s="132"/>
      <c r="AN139" s="132"/>
      <c r="AO139" s="132"/>
      <c r="AP139" s="137"/>
      <c r="AQ139" s="441"/>
    </row>
    <row r="140" spans="1:43" ht="15.75">
      <c r="A140" s="8"/>
      <c r="B140" s="131"/>
      <c r="C140" s="840"/>
      <c r="D140" s="841"/>
      <c r="E140" s="841"/>
      <c r="F140" s="841"/>
      <c r="G140" s="842"/>
      <c r="H140" s="834" t="s">
        <v>1386</v>
      </c>
      <c r="I140" s="834"/>
      <c r="J140" s="834"/>
      <c r="K140" s="834"/>
      <c r="L140" s="834"/>
      <c r="M140" s="834"/>
      <c r="N140" s="834"/>
      <c r="O140" s="834"/>
      <c r="P140" s="834"/>
      <c r="Q140" s="834"/>
      <c r="R140" s="834"/>
      <c r="S140" s="834"/>
      <c r="T140" s="834"/>
      <c r="U140" s="834"/>
      <c r="V140" s="834"/>
      <c r="W140" s="835"/>
      <c r="X140" s="836"/>
      <c r="Y140" s="836"/>
      <c r="Z140" s="836"/>
      <c r="AA140" s="836"/>
      <c r="AB140" s="836"/>
      <c r="AC140" s="836"/>
      <c r="AD140" s="837"/>
      <c r="AE140" s="837"/>
      <c r="AF140" s="837"/>
      <c r="AG140" s="837"/>
      <c r="AH140" s="837"/>
      <c r="AI140" s="837"/>
      <c r="AJ140" s="132"/>
      <c r="AK140" s="132"/>
      <c r="AL140" s="132"/>
      <c r="AM140" s="132"/>
      <c r="AN140" s="132"/>
      <c r="AO140" s="132"/>
      <c r="AP140" s="137"/>
      <c r="AQ140" s="441"/>
    </row>
    <row r="141" spans="1:43" ht="15.75">
      <c r="A141" s="8"/>
      <c r="B141" s="131"/>
      <c r="C141" s="840"/>
      <c r="D141" s="841"/>
      <c r="E141" s="841"/>
      <c r="F141" s="841"/>
      <c r="G141" s="842"/>
      <c r="H141" s="834" t="s">
        <v>1388</v>
      </c>
      <c r="I141" s="834"/>
      <c r="J141" s="834"/>
      <c r="K141" s="834"/>
      <c r="L141" s="834"/>
      <c r="M141" s="834"/>
      <c r="N141" s="834"/>
      <c r="O141" s="834"/>
      <c r="P141" s="834"/>
      <c r="Q141" s="834"/>
      <c r="R141" s="834"/>
      <c r="S141" s="834"/>
      <c r="T141" s="834"/>
      <c r="U141" s="834"/>
      <c r="V141" s="834"/>
      <c r="W141" s="835"/>
      <c r="X141" s="836"/>
      <c r="Y141" s="836"/>
      <c r="Z141" s="836"/>
      <c r="AA141" s="836"/>
      <c r="AB141" s="836"/>
      <c r="AC141" s="836"/>
      <c r="AD141" s="837"/>
      <c r="AE141" s="837"/>
      <c r="AF141" s="837"/>
      <c r="AG141" s="837"/>
      <c r="AH141" s="837"/>
      <c r="AI141" s="837"/>
      <c r="AJ141" s="132"/>
      <c r="AK141" s="132"/>
      <c r="AL141" s="132"/>
      <c r="AM141" s="132"/>
      <c r="AN141" s="132"/>
      <c r="AO141" s="132"/>
      <c r="AP141" s="137"/>
      <c r="AQ141" s="503"/>
    </row>
    <row r="142" spans="1:43" ht="15.75">
      <c r="A142" s="8"/>
      <c r="B142" s="131"/>
      <c r="C142" s="840"/>
      <c r="D142" s="841"/>
      <c r="E142" s="841"/>
      <c r="F142" s="841"/>
      <c r="G142" s="842"/>
      <c r="H142" s="834" t="s">
        <v>1376</v>
      </c>
      <c r="I142" s="834"/>
      <c r="J142" s="834"/>
      <c r="K142" s="834"/>
      <c r="L142" s="834"/>
      <c r="M142" s="834"/>
      <c r="N142" s="834"/>
      <c r="O142" s="834"/>
      <c r="P142" s="834"/>
      <c r="Q142" s="834"/>
      <c r="R142" s="834"/>
      <c r="S142" s="834"/>
      <c r="T142" s="834"/>
      <c r="U142" s="834"/>
      <c r="V142" s="834"/>
      <c r="W142" s="835"/>
      <c r="X142" s="836"/>
      <c r="Y142" s="836"/>
      <c r="Z142" s="836"/>
      <c r="AA142" s="836"/>
      <c r="AB142" s="836"/>
      <c r="AC142" s="836"/>
      <c r="AD142" s="837"/>
      <c r="AE142" s="837"/>
      <c r="AF142" s="837"/>
      <c r="AG142" s="837"/>
      <c r="AH142" s="837"/>
      <c r="AI142" s="837"/>
      <c r="AJ142" s="132"/>
      <c r="AK142" s="132"/>
      <c r="AL142" s="132"/>
      <c r="AM142" s="132"/>
      <c r="AN142" s="132"/>
      <c r="AO142" s="132"/>
      <c r="AP142" s="137"/>
      <c r="AQ142" s="441"/>
    </row>
    <row r="143" spans="1:43" ht="15.75">
      <c r="A143" s="8"/>
      <c r="B143" s="131"/>
      <c r="C143" s="840"/>
      <c r="D143" s="841"/>
      <c r="E143" s="841"/>
      <c r="F143" s="841"/>
      <c r="G143" s="842"/>
      <c r="H143" s="834" t="s">
        <v>1377</v>
      </c>
      <c r="I143" s="834"/>
      <c r="J143" s="834"/>
      <c r="K143" s="834"/>
      <c r="L143" s="834"/>
      <c r="M143" s="834"/>
      <c r="N143" s="834"/>
      <c r="O143" s="834"/>
      <c r="P143" s="834"/>
      <c r="Q143" s="834"/>
      <c r="R143" s="834"/>
      <c r="S143" s="834"/>
      <c r="T143" s="834"/>
      <c r="U143" s="834"/>
      <c r="V143" s="834"/>
      <c r="W143" s="835"/>
      <c r="X143" s="836"/>
      <c r="Y143" s="836"/>
      <c r="Z143" s="836"/>
      <c r="AA143" s="836"/>
      <c r="AB143" s="836"/>
      <c r="AC143" s="836"/>
      <c r="AD143" s="837"/>
      <c r="AE143" s="837"/>
      <c r="AF143" s="837"/>
      <c r="AG143" s="837"/>
      <c r="AH143" s="837"/>
      <c r="AI143" s="837"/>
      <c r="AJ143" s="132"/>
      <c r="AK143" s="132"/>
      <c r="AL143" s="132"/>
      <c r="AM143" s="132"/>
      <c r="AN143" s="132"/>
      <c r="AO143" s="132"/>
      <c r="AP143" s="137"/>
      <c r="AQ143" s="441"/>
    </row>
    <row r="144" spans="1:43" ht="15.75">
      <c r="A144" s="8"/>
      <c r="B144" s="131"/>
      <c r="C144" s="840"/>
      <c r="D144" s="841"/>
      <c r="E144" s="841"/>
      <c r="F144" s="841"/>
      <c r="G144" s="842"/>
      <c r="H144" s="895" t="s">
        <v>1378</v>
      </c>
      <c r="I144" s="896"/>
      <c r="J144" s="896"/>
      <c r="K144" s="896"/>
      <c r="L144" s="896"/>
      <c r="M144" s="896"/>
      <c r="N144" s="896"/>
      <c r="O144" s="896"/>
      <c r="P144" s="896"/>
      <c r="Q144" s="896"/>
      <c r="R144" s="896"/>
      <c r="S144" s="896"/>
      <c r="T144" s="896"/>
      <c r="U144" s="896"/>
      <c r="V144" s="897"/>
      <c r="W144" s="835"/>
      <c r="X144" s="836"/>
      <c r="Y144" s="836"/>
      <c r="Z144" s="836"/>
      <c r="AA144" s="836"/>
      <c r="AB144" s="836"/>
      <c r="AC144" s="836"/>
      <c r="AD144" s="837"/>
      <c r="AE144" s="837"/>
      <c r="AF144" s="837"/>
      <c r="AG144" s="837"/>
      <c r="AH144" s="837"/>
      <c r="AI144" s="837"/>
      <c r="AJ144" s="132"/>
      <c r="AK144" s="132"/>
      <c r="AL144" s="132"/>
      <c r="AM144" s="132"/>
      <c r="AN144" s="132"/>
      <c r="AO144" s="132"/>
      <c r="AP144" s="137"/>
      <c r="AQ144" s="499"/>
    </row>
    <row r="145" spans="1:43" ht="15.75">
      <c r="A145" s="8"/>
      <c r="B145" s="131"/>
      <c r="C145" s="843"/>
      <c r="D145" s="844"/>
      <c r="E145" s="844"/>
      <c r="F145" s="844"/>
      <c r="G145" s="845"/>
      <c r="H145" s="834" t="s">
        <v>1028</v>
      </c>
      <c r="I145" s="834"/>
      <c r="J145" s="834"/>
      <c r="K145" s="834"/>
      <c r="L145" s="834"/>
      <c r="M145" s="834"/>
      <c r="N145" s="834"/>
      <c r="O145" s="834"/>
      <c r="P145" s="834"/>
      <c r="Q145" s="834"/>
      <c r="R145" s="834"/>
      <c r="S145" s="834"/>
      <c r="T145" s="834"/>
      <c r="U145" s="834"/>
      <c r="V145" s="834"/>
      <c r="W145" s="835"/>
      <c r="X145" s="836"/>
      <c r="Y145" s="836"/>
      <c r="Z145" s="836"/>
      <c r="AA145" s="836"/>
      <c r="AB145" s="836"/>
      <c r="AC145" s="836"/>
      <c r="AD145" s="837"/>
      <c r="AE145" s="837"/>
      <c r="AF145" s="837"/>
      <c r="AG145" s="837"/>
      <c r="AH145" s="837"/>
      <c r="AI145" s="837"/>
      <c r="AJ145" s="132"/>
      <c r="AK145" s="132"/>
      <c r="AL145" s="132"/>
      <c r="AM145" s="132"/>
      <c r="AN145" s="132"/>
      <c r="AO145" s="132"/>
      <c r="AP145" s="137"/>
      <c r="AQ145" s="441"/>
    </row>
    <row r="146" spans="1:43" ht="5.0999999999999996" customHeight="1">
      <c r="A146" s="8"/>
      <c r="B146" s="157"/>
      <c r="C146" s="249"/>
      <c r="D146" s="249"/>
      <c r="E146" s="249"/>
      <c r="F146" s="249"/>
      <c r="G146" s="249"/>
      <c r="H146" s="249"/>
      <c r="I146" s="249"/>
      <c r="J146" s="249"/>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64"/>
      <c r="AQ146" s="441"/>
    </row>
    <row r="147" spans="1:43" ht="5.0999999999999996" customHeight="1">
      <c r="A147" s="441"/>
      <c r="B147" s="441"/>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c r="AO147" s="441"/>
      <c r="AP147" s="441"/>
      <c r="AQ147" s="441"/>
    </row>
  </sheetData>
  <sheetProtection algorithmName="SHA-512" hashValue="avE6aPB53ZEXCrqQ7wkwJHT+nJSuJ5oPilD4Ceuz0mp+oW8DrgkQD7A/jRY/2RWfGtVjpxLz4QF3ZK0GbAcJxQ==" saltValue="hxWMUD9Oa7hFxVgA6QvDVg==" spinCount="100000" sheet="1" formatColumns="0" formatRows="0" selectLockedCells="1"/>
  <dataConsolidate/>
  <mergeCells count="131">
    <mergeCell ref="AI70:AM70"/>
    <mergeCell ref="T67:Z67"/>
    <mergeCell ref="AD67:AH67"/>
    <mergeCell ref="AI71:AM71"/>
    <mergeCell ref="W144:AC144"/>
    <mergeCell ref="AD119:AO119"/>
    <mergeCell ref="T34:AO37"/>
    <mergeCell ref="T32:AO32"/>
    <mergeCell ref="T57:AO60"/>
    <mergeCell ref="Y106:Z106"/>
    <mergeCell ref="Y108:Z108"/>
    <mergeCell ref="Y110:Z110"/>
    <mergeCell ref="Y99:Z99"/>
    <mergeCell ref="Y101:Z101"/>
    <mergeCell ref="Y104:Z104"/>
    <mergeCell ref="AO67:AO68"/>
    <mergeCell ref="AN67:AN68"/>
    <mergeCell ref="AI69:AM69"/>
    <mergeCell ref="AI67:AM67"/>
    <mergeCell ref="AA69:AC69"/>
    <mergeCell ref="T72:Z72"/>
    <mergeCell ref="AJ50:AO50"/>
    <mergeCell ref="AD140:AI140"/>
    <mergeCell ref="H144:V144"/>
    <mergeCell ref="AM6:AO6"/>
    <mergeCell ref="T10:AO10"/>
    <mergeCell ref="T14:AO14"/>
    <mergeCell ref="W12:AN12"/>
    <mergeCell ref="O14:Q14"/>
    <mergeCell ref="N18:R18"/>
    <mergeCell ref="N16:R16"/>
    <mergeCell ref="N23:R23"/>
    <mergeCell ref="D58:Q58"/>
    <mergeCell ref="T18:AO19"/>
    <mergeCell ref="T23:AO24"/>
    <mergeCell ref="T16:AO16"/>
    <mergeCell ref="T39:AO42"/>
    <mergeCell ref="T21:AO21"/>
    <mergeCell ref="T28:AE28"/>
    <mergeCell ref="AE54:AO54"/>
    <mergeCell ref="AB50:AG50"/>
    <mergeCell ref="B6:E6"/>
    <mergeCell ref="AC48:AO48"/>
    <mergeCell ref="C67:M67"/>
    <mergeCell ref="N68:S68"/>
    <mergeCell ref="T68:Z68"/>
    <mergeCell ref="AA68:AC68"/>
    <mergeCell ref="N69:S69"/>
    <mergeCell ref="C70:M70"/>
    <mergeCell ref="N71:S71"/>
    <mergeCell ref="T71:Z71"/>
    <mergeCell ref="AA71:AC71"/>
    <mergeCell ref="N70:S70"/>
    <mergeCell ref="T70:Z70"/>
    <mergeCell ref="AA70:AC70"/>
    <mergeCell ref="C69:M69"/>
    <mergeCell ref="N67:S67"/>
    <mergeCell ref="C71:M71"/>
    <mergeCell ref="T69:Z69"/>
    <mergeCell ref="AA67:AC67"/>
    <mergeCell ref="N73:S73"/>
    <mergeCell ref="T73:Z73"/>
    <mergeCell ref="AA73:AC73"/>
    <mergeCell ref="AI73:AM73"/>
    <mergeCell ref="C73:M73"/>
    <mergeCell ref="N72:S72"/>
    <mergeCell ref="C72:M72"/>
    <mergeCell ref="Y96:Z96"/>
    <mergeCell ref="T131:AO134"/>
    <mergeCell ref="N75:S75"/>
    <mergeCell ref="T75:Z75"/>
    <mergeCell ref="AA75:AC75"/>
    <mergeCell ref="AI75:AM75"/>
    <mergeCell ref="C75:M75"/>
    <mergeCell ref="N74:S74"/>
    <mergeCell ref="T74:Z74"/>
    <mergeCell ref="AA74:AC74"/>
    <mergeCell ref="AI74:AM74"/>
    <mergeCell ref="C74:M74"/>
    <mergeCell ref="T119:AB119"/>
    <mergeCell ref="AA78:AC78"/>
    <mergeCell ref="AA72:AC72"/>
    <mergeCell ref="AI72:AM72"/>
    <mergeCell ref="T127:AB127"/>
    <mergeCell ref="H141:V141"/>
    <mergeCell ref="W141:AC141"/>
    <mergeCell ref="AD141:AI141"/>
    <mergeCell ref="N76:S76"/>
    <mergeCell ref="T76:Z76"/>
    <mergeCell ref="AA76:AC76"/>
    <mergeCell ref="AI76:AM76"/>
    <mergeCell ref="C76:M76"/>
    <mergeCell ref="AI78:AM78"/>
    <mergeCell ref="N78:S78"/>
    <mergeCell ref="T78:Z78"/>
    <mergeCell ref="C78:M78"/>
    <mergeCell ref="N77:S77"/>
    <mergeCell ref="T77:Z77"/>
    <mergeCell ref="AA77:AC77"/>
    <mergeCell ref="AI77:AM77"/>
    <mergeCell ref="C77:M77"/>
    <mergeCell ref="U86:AB86"/>
    <mergeCell ref="U88:AB88"/>
    <mergeCell ref="U90:AO94"/>
    <mergeCell ref="T123:AB123"/>
    <mergeCell ref="T116:AB116"/>
    <mergeCell ref="AD116:AO116"/>
    <mergeCell ref="Q2:AD4"/>
    <mergeCell ref="H145:V145"/>
    <mergeCell ref="W145:AC145"/>
    <mergeCell ref="AD145:AI145"/>
    <mergeCell ref="B137:D137"/>
    <mergeCell ref="C139:G139"/>
    <mergeCell ref="C140:G140"/>
    <mergeCell ref="C142:G142"/>
    <mergeCell ref="C143:G143"/>
    <mergeCell ref="C145:G145"/>
    <mergeCell ref="H142:V142"/>
    <mergeCell ref="W142:AC142"/>
    <mergeCell ref="AD142:AI142"/>
    <mergeCell ref="H143:V143"/>
    <mergeCell ref="W143:AC143"/>
    <mergeCell ref="AD143:AI143"/>
    <mergeCell ref="H139:V139"/>
    <mergeCell ref="W139:AC139"/>
    <mergeCell ref="AD139:AI139"/>
    <mergeCell ref="H140:V140"/>
    <mergeCell ref="W140:AC140"/>
    <mergeCell ref="C144:G144"/>
    <mergeCell ref="AD144:AI144"/>
    <mergeCell ref="C141:G141"/>
  </mergeCells>
  <conditionalFormatting sqref="A144:H144 W144:AQ144 A145:AQ147">
    <cfRule type="expression" dxfId="61" priority="18">
      <formula>$T$46&lt;&gt;1</formula>
    </cfRule>
  </conditionalFormatting>
  <conditionalFormatting sqref="A137:AQ143">
    <cfRule type="expression" dxfId="59" priority="11">
      <formula>$T$46&lt;&gt;1</formula>
    </cfRule>
  </conditionalFormatting>
  <conditionalFormatting sqref="B63:G63 B64:AP82">
    <cfRule type="expression" dxfId="58" priority="29" stopIfTrue="1">
      <formula>$T$26&lt;&gt;1</formula>
    </cfRule>
  </conditionalFormatting>
  <conditionalFormatting sqref="U26">
    <cfRule type="iconSet" priority="125">
      <iconSet iconSet="3Symbols2" showValue="0">
        <cfvo type="percent" val="0"/>
        <cfvo type="num" val="1"/>
        <cfvo type="num" val="2"/>
      </iconSet>
    </cfRule>
  </conditionalFormatting>
  <conditionalFormatting sqref="W140:AI141">
    <cfRule type="expression" dxfId="53" priority="12">
      <formula>$C$140="Yes"</formula>
    </cfRule>
  </conditionalFormatting>
  <conditionalFormatting sqref="W142:AI145">
    <cfRule type="expression" dxfId="52" priority="23">
      <formula>$C142="Yes"</formula>
    </cfRule>
  </conditionalFormatting>
  <conditionalFormatting sqref="W12:AN12">
    <cfRule type="expression" dxfId="51" priority="98">
      <formula>$T$10="MMF (Regulation (EU) 2017/1131)"</formula>
    </cfRule>
  </conditionalFormatting>
  <conditionalFormatting sqref="AB50:AG50">
    <cfRule type="expression" dxfId="50" priority="17">
      <formula>$T$50="Yes"</formula>
    </cfRule>
  </conditionalFormatting>
  <conditionalFormatting sqref="AC48:AO48">
    <cfRule type="expression" dxfId="49" priority="13">
      <formula>$T$48=1</formula>
    </cfRule>
  </conditionalFormatting>
  <conditionalFormatting sqref="AD69:AH78">
    <cfRule type="iconSet" priority="90">
      <iconSet iconSet="3Symbols2" showValue="0">
        <cfvo type="percent" val="0"/>
        <cfvo type="num" val="0"/>
        <cfvo type="num" val="1"/>
      </iconSet>
    </cfRule>
  </conditionalFormatting>
  <conditionalFormatting sqref="AE54:AO54">
    <cfRule type="expression" dxfId="48" priority="99">
      <formula>$T$54=1</formula>
    </cfRule>
  </conditionalFormatting>
  <conditionalFormatting sqref="AG28">
    <cfRule type="iconSet" priority="83">
      <iconSet iconSet="3Symbols2" showValue="0">
        <cfvo type="percent" val="0"/>
        <cfvo type="num" val="1"/>
        <cfvo type="num" val="2"/>
      </iconSet>
    </cfRule>
  </conditionalFormatting>
  <conditionalFormatting sqref="AJ50:AO50">
    <cfRule type="expression" dxfId="47" priority="21">
      <formula>$T$50="Yes"</formula>
    </cfRule>
  </conditionalFormatting>
  <conditionalFormatting sqref="AN69:AO78">
    <cfRule type="iconSet" priority="80">
      <iconSet iconSet="3Symbols2" showValue="0">
        <cfvo type="percent" val="0"/>
        <cfvo type="num" val="0"/>
        <cfvo type="num" val="1"/>
      </iconSet>
    </cfRule>
  </conditionalFormatting>
  <conditionalFormatting sqref="AS68:BU73">
    <cfRule type="expression" dxfId="45" priority="30" stopIfTrue="1">
      <formula>$T$26&lt;&gt;1</formula>
    </cfRule>
  </conditionalFormatting>
  <dataValidations count="10">
    <dataValidation allowBlank="1" showInputMessage="1" showErrorMessage="1" prompt="The targeted asset classes available are related to the type of investment policy" sqref="D15:D17" xr:uid="{00000000-0002-0000-0400-000000000000}"/>
    <dataValidation type="decimal" allowBlank="1" showInputMessage="1" showErrorMessage="1" promptTitle="Warning !" prompt="Number must be between 0 and 20" sqref="H123" xr:uid="{00000000-0002-0000-0400-000001000000}">
      <formula1>0</formula1>
      <formula2>20</formula2>
    </dataValidation>
    <dataValidation allowBlank="1" showInputMessage="1" showErrorMessage="1" prompt="As defined by Regulation (EU) 2016/1011" sqref="D26" xr:uid="{00000000-0002-0000-0400-000002000000}"/>
    <dataValidation type="list" allowBlank="1" showInputMessage="1" showErrorMessage="1" sqref="T14" xr:uid="{00000000-0002-0000-0400-000003000000}">
      <formula1>INDIRECT("S"&amp;LEFT(T10,1))</formula1>
    </dataValidation>
    <dataValidation type="list" allowBlank="1" showInputMessage="1" showErrorMessage="1" sqref="N18:R18" xr:uid="{00000000-0002-0000-0400-000004000000}">
      <formula1>Country</formula1>
    </dataValidation>
    <dataValidation type="list" allowBlank="1" showInputMessage="1" showErrorMessage="1" sqref="N16:R16" xr:uid="{00000000-0002-0000-0400-000005000000}">
      <formula1>Region</formula1>
    </dataValidation>
    <dataValidation type="list" allowBlank="1" showInputMessage="1" showErrorMessage="1" sqref="N23:R23" xr:uid="{00000000-0002-0000-0400-000006000000}">
      <formula1>Code_Currency</formula1>
    </dataValidation>
    <dataValidation type="decimal" operator="greaterThanOrEqual" allowBlank="1" showInputMessage="1" showErrorMessage="1" sqref="Y101:Z101 AD140:AD145" xr:uid="{00000000-0002-0000-0400-000007000000}">
      <formula1>0</formula1>
    </dataValidation>
    <dataValidation type="decimal" operator="greaterThan" allowBlank="1" showInputMessage="1" showErrorMessage="1" prompt="Expressed as a ratio and not as a percentage" sqref="T127:AB127 T123:AB123" xr:uid="{87CAC58D-D247-4C7D-94DD-6823EDADDAD1}">
      <formula1>0</formula1>
    </dataValidation>
    <dataValidation operator="greaterThanOrEqual" allowBlank="1" showInputMessage="1" showErrorMessage="1" sqref="W140:AC145" xr:uid="{D49CC189-491A-4BFB-8C7A-E62E75A9A7AD}"/>
  </dataValidations>
  <hyperlinks>
    <hyperlink ref="AM6:AO6" location="'2. Investment Policy (SICAR)'!A1" display="Next &gt;&gt;" xr:uid="{00000000-0004-0000-0400-000000000000}"/>
    <hyperlink ref="B6:E6" location="'2. Investment Policy'!A1" display="&lt;&lt; Previous" xr:uid="{2EE10474-2547-4D64-81D4-9827E5463D79}"/>
  </hyperlink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9EA81F78-8BAE-4CE3-BC40-250C55475D22}">
            <xm:f>OR('1. General Information'!$Q$9="UCI Part I Law 17.12.2010",'1. General Information'!$Q$9="SICAR Law 15.06.2004")</xm:f>
            <x14:dxf>
              <font>
                <color rgb="FFA0A0A0"/>
              </font>
              <fill>
                <patternFill>
                  <bgColor rgb="FFA0A0A0"/>
                </patternFill>
              </fill>
              <border>
                <left style="thin">
                  <color rgb="FFA0A0A0"/>
                </left>
                <right style="thin">
                  <color rgb="FFA0A0A0"/>
                </right>
                <top style="thin">
                  <color rgb="FFA0A0A0"/>
                </top>
                <bottom style="thin">
                  <color rgb="FFA0A0A0"/>
                </bottom>
                <vertical/>
                <horizontal/>
              </border>
            </x14:dxf>
          </x14:cfRule>
          <xm:sqref>A8:AQ47 A48:AC48 AP48:AQ48 A49:AQ143 A144:H144 W144:AQ144 A145:AQ146</xm:sqref>
        </x14:conditionalFormatting>
        <x14:conditionalFormatting xmlns:xm="http://schemas.microsoft.com/office/excel/2006/main">
          <x14:cfRule type="expression" priority="113" id="{00000000-000E-0000-0400-000065000000}">
            <xm:f>OR($T$28=data!C73,$T$28="")</xm:f>
            <x14:dxf>
              <font>
                <color theme="0"/>
              </font>
              <fill>
                <patternFill>
                  <bgColor theme="0"/>
                </patternFill>
              </fill>
              <border>
                <left/>
                <right style="thin">
                  <color theme="0"/>
                </right>
                <top style="thin">
                  <color theme="0"/>
                </top>
                <bottom style="thin">
                  <color theme="0"/>
                </bottom>
                <vertical/>
                <horizontal/>
              </border>
            </x14:dxf>
          </x14:cfRule>
          <xm:sqref>B84:AI84 B85:B89 B86:AP112</xm:sqref>
        </x14:conditionalFormatting>
        <x14:conditionalFormatting xmlns:xm="http://schemas.microsoft.com/office/excel/2006/main">
          <x14:cfRule type="expression" priority="305" id="{5BEC5D14-0E27-4B2E-80C0-7DBC6F9FB081}">
            <xm:f>OR($T$28=data!C75,$T$28="")</xm:f>
            <x14:dxf>
              <font>
                <color theme="0"/>
              </font>
              <fill>
                <patternFill>
                  <bgColor theme="0"/>
                </patternFill>
              </fill>
              <border>
                <left/>
                <right style="thin">
                  <color theme="0"/>
                </right>
                <top style="thin">
                  <color theme="0"/>
                </top>
                <bottom style="thin">
                  <color theme="0"/>
                </bottom>
                <vertical/>
                <horizontal/>
              </border>
            </x14:dxf>
          </x14:cfRule>
          <xm:sqref>B85:AP85</xm:sqref>
        </x14:conditionalFormatting>
        <x14:conditionalFormatting xmlns:xm="http://schemas.microsoft.com/office/excel/2006/main">
          <x14:cfRule type="iconSet" priority="105" id="{16C3C432-B78E-4B10-B770-5EBEF460FF79}">
            <x14:iconSet iconSet="3Symbols2" custom="1">
              <x14:cfvo type="percent">
                <xm:f>0</xm:f>
              </x14:cfvo>
              <x14:cfvo type="num">
                <xm:f>0</xm:f>
              </x14:cfvo>
              <x14:cfvo type="num">
                <xm:f>1</xm:f>
              </x14:cfvo>
              <x14:cfIcon iconSet="3Symbols2" iconId="0"/>
              <x14:cfIcon iconSet="3Symbols2" iconId="1"/>
              <x14:cfIcon iconSet="3Symbols2" iconId="1"/>
            </x14:iconSet>
          </x14:cfRule>
          <xm:sqref>C35</xm:sqref>
        </x14:conditionalFormatting>
        <x14:conditionalFormatting xmlns:xm="http://schemas.microsoft.com/office/excel/2006/main">
          <x14:cfRule type="iconSet" priority="86" id="{6C45DBF2-68B1-4CE6-99D4-A74D3A83D63F}">
            <x14:iconSet iconSet="3Symbols2" custom="1">
              <x14:cfvo type="percent">
                <xm:f>0</xm:f>
              </x14:cfvo>
              <x14:cfvo type="num">
                <xm:f>0</xm:f>
              </x14:cfvo>
              <x14:cfvo type="num">
                <xm:f>1</xm:f>
              </x14:cfvo>
              <x14:cfIcon iconSet="3Symbols2" iconId="0"/>
              <x14:cfIcon iconSet="3Symbols2" iconId="1"/>
              <x14:cfIcon iconSet="3Symbols2" iconId="1"/>
            </x14:iconSet>
          </x14:cfRule>
          <xm:sqref>C40</xm:sqref>
        </x14:conditionalFormatting>
        <x14:conditionalFormatting xmlns:xm="http://schemas.microsoft.com/office/excel/2006/main">
          <x14:cfRule type="iconSet" priority="93" id="{1DF2350A-63B1-47FD-B89D-110979409F01}">
            <x14:iconSet iconSet="3Symbols2" custom="1">
              <x14:cfvo type="percent">
                <xm:f>0</xm:f>
              </x14:cfvo>
              <x14:cfvo type="num">
                <xm:f>1</xm:f>
              </x14:cfvo>
              <x14:cfvo type="num">
                <xm:f>1</xm:f>
              </x14:cfvo>
              <x14:cfIcon iconSet="3Symbols2" iconId="0"/>
              <x14:cfIcon iconSet="3Symbols2" iconId="1"/>
              <x14:cfIcon iconSet="3Symbols2" iconId="1"/>
            </x14:iconSet>
          </x14:cfRule>
          <xm:sqref>M9</xm:sqref>
        </x14:conditionalFormatting>
        <x14:conditionalFormatting xmlns:xm="http://schemas.microsoft.com/office/excel/2006/main">
          <x14:cfRule type="expression" priority="82" id="{38D932D6-4503-4123-9C05-59BFAFAA8145}">
            <xm:f>OR('1. General Information'!$Q$9=data!$A$2,'1. General Information'!$Q$9=data!$A$5)</xm:f>
            <x14:dxf>
              <font>
                <color theme="0"/>
              </font>
              <fill>
                <patternFill>
                  <bgColor rgb="FF115E67"/>
                </patternFill>
              </fill>
              <border>
                <left/>
                <right/>
                <top/>
                <bottom/>
                <vertical/>
                <horizontal/>
              </border>
            </x14:dxf>
          </x14:cfRule>
          <xm:sqref>N2:Q2 AE2:AE4 N3:P4</xm:sqref>
        </x14:conditionalFormatting>
        <x14:conditionalFormatting xmlns:xm="http://schemas.microsoft.com/office/excel/2006/main">
          <x14:cfRule type="expression" priority="115" id="{8CAA35EC-894A-4D51-9CF7-7116D585854E}">
            <xm:f>OR('1. General Information'!$Q$9="SICAR Law 15.06.2004",'1. General Information'!$Q$9="UCI Part I Law 17.12.2010")</xm:f>
            <x14:dxf>
              <fill>
                <patternFill>
                  <bgColor rgb="FFD0D3D4"/>
                </patternFill>
              </fill>
            </x14:dxf>
          </x14:cfRule>
          <xm:sqref>Q2 O3:P3</xm:sqref>
        </x14:conditionalFormatting>
        <x14:conditionalFormatting xmlns:xm="http://schemas.microsoft.com/office/excel/2006/main">
          <x14:cfRule type="iconSet" priority="103" id="{F452A18C-2D34-4088-8221-4BA7B87BB61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T26</xm:sqref>
        </x14:conditionalFormatting>
        <x14:conditionalFormatting xmlns:xm="http://schemas.microsoft.com/office/excel/2006/main">
          <x14:cfRule type="iconSet" priority="101" id="{9936C438-381C-4842-86DF-31112B291574}">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T28</xm:sqref>
        </x14:conditionalFormatting>
        <x14:conditionalFormatting xmlns:xm="http://schemas.microsoft.com/office/excel/2006/main">
          <x14:cfRule type="iconSet" priority="102" id="{7693C050-30FF-4F9C-9F9D-E6D9F7168F7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T30</xm:sqref>
        </x14:conditionalFormatting>
        <x14:conditionalFormatting xmlns:xm="http://schemas.microsoft.com/office/excel/2006/main">
          <x14:cfRule type="iconSet" priority="100" id="{D1036BAA-06E4-418D-B0E1-AFE88CBEA32F}">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T44</xm:sqref>
        </x14:conditionalFormatting>
        <x14:conditionalFormatting xmlns:xm="http://schemas.microsoft.com/office/excel/2006/main">
          <x14:cfRule type="iconSet" priority="106" id="{AE094CED-D561-4B68-A02F-955F8E4B6A78}">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T46</xm:sqref>
        </x14:conditionalFormatting>
        <x14:conditionalFormatting xmlns:xm="http://schemas.microsoft.com/office/excel/2006/main">
          <x14:cfRule type="iconSet" priority="85" id="{A9288327-0EA0-43EE-AF98-4B46AE4DA0F5}">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T48:T51</xm:sqref>
        </x14:conditionalFormatting>
        <x14:conditionalFormatting xmlns:xm="http://schemas.microsoft.com/office/excel/2006/main">
          <x14:cfRule type="iconSet" priority="9" id="{DCDF63B5-96BB-45A5-92EF-0D24D87C705E}">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T52</xm:sqref>
        </x14:conditionalFormatting>
        <x14:conditionalFormatting xmlns:xm="http://schemas.microsoft.com/office/excel/2006/main">
          <x14:cfRule type="iconSet" priority="8" id="{E45CA6A8-E089-406E-9875-587A4CA0549B}">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T54</xm:sqref>
        </x14:conditionalFormatting>
        <x14:conditionalFormatting xmlns:xm="http://schemas.microsoft.com/office/excel/2006/main">
          <x14:cfRule type="iconSet" priority="88" id="{84DE1640-3170-4F38-A449-4A206E5C7CE2}">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T65</xm:sqref>
        </x14:conditionalFormatting>
        <x14:conditionalFormatting xmlns:xm="http://schemas.microsoft.com/office/excel/2006/main">
          <x14:cfRule type="iconSet" priority="91" id="{AFD6A496-EC6E-4767-9958-BE75D0D72974}">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T81</xm:sqref>
        </x14:conditionalFormatting>
        <x14:conditionalFormatting xmlns:xm="http://schemas.microsoft.com/office/excel/2006/main">
          <x14:cfRule type="iconSet" priority="84" id="{A7D8E629-5CB1-4D8F-B6D7-265894B8524C}">
            <x14:iconSet iconSet="3Symbols2" custom="1">
              <x14:cfvo type="percent">
                <xm:f>0</xm:f>
              </x14:cfvo>
              <x14:cfvo type="num">
                <xm:f>0</xm:f>
              </x14:cfvo>
              <x14:cfvo type="num">
                <xm:f>1</xm:f>
              </x14:cfvo>
              <x14:cfIcon iconSet="3Symbols2" iconId="0"/>
              <x14:cfIcon iconSet="3Symbols2" iconId="1"/>
              <x14:cfIcon iconSet="3Symbols2" iconId="1"/>
            </x14:iconSet>
          </x14:cfRule>
          <xm:sqref>U48:U51</xm:sqref>
        </x14:conditionalFormatting>
        <x14:conditionalFormatting xmlns:xm="http://schemas.microsoft.com/office/excel/2006/main">
          <x14:cfRule type="expression" priority="28" stopIfTrue="1" id="{9180A1CC-4232-4EC4-A98E-1195F9CB753E}">
            <xm:f>OR('1. General Information'!$Q$9="UCI Part I Law 17.12.2010",'1. General Information'!$Q$9="SICAR Law 15.06.2004")</xm:f>
            <x14:dxf>
              <font>
                <color rgb="FFA0A0A0"/>
              </font>
              <fill>
                <patternFill>
                  <bgColor rgb="FFA0A0A0"/>
                </patternFill>
              </fill>
              <border>
                <left/>
                <right/>
                <top/>
                <bottom/>
                <vertical/>
                <horizontal/>
              </border>
            </x14:dxf>
          </x14:cfRule>
          <xm:sqref>AS68:BU73</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9000000}">
          <x14:formula1>
            <xm:f>data!$A$85:$A$88</xm:f>
          </x14:formula1>
          <xm:sqref>T119:AB119 T116:AB116</xm:sqref>
        </x14:dataValidation>
        <x14:dataValidation type="list" allowBlank="1" showInputMessage="1" showErrorMessage="1" xr:uid="{00000000-0002-0000-0400-00000A000000}">
          <x14:formula1>
            <xm:f>data!$B$80:$B$90</xm:f>
          </x14:formula1>
          <xm:sqref>D58:Q58</xm:sqref>
        </x14:dataValidation>
        <x14:dataValidation type="list" allowBlank="1" showInputMessage="1" showErrorMessage="1" xr:uid="{00000000-0002-0000-0400-00000B000000}">
          <x14:formula1>
            <xm:f>data!$E$53:$E$57</xm:f>
          </x14:formula1>
          <xm:sqref>U88:AB88</xm:sqref>
        </x14:dataValidation>
        <x14:dataValidation type="list" allowBlank="1" showInputMessage="1" showErrorMessage="1" xr:uid="{00000000-0002-0000-0400-00000C000000}">
          <x14:formula1>
            <xm:f>data!$C$49:$C$51</xm:f>
          </x14:formula1>
          <xm:sqref>U86:AB86</xm:sqref>
        </x14:dataValidation>
        <x14:dataValidation type="list" allowBlank="1" showInputMessage="1" showErrorMessage="1" xr:uid="{00000000-0002-0000-0400-00000D000000}">
          <x14:formula1>
            <xm:f>data!$R$8:$R$9</xm:f>
          </x14:formula1>
          <xm:sqref>Y106:Z106 Y108:Z108 Y104:Z104 Y110:Z110 Y99:Z99 Y96:Z96 C140:G145</xm:sqref>
        </x14:dataValidation>
        <x14:dataValidation type="list" allowBlank="1" showInputMessage="1" showErrorMessage="1" xr:uid="{00000000-0002-0000-0400-00000E000000}">
          <x14:formula1>
            <xm:f>data!$T$8:$T$9</xm:f>
          </x14:formula1>
          <xm:sqref>T26 T30 AN69:AO78 T44 T46 T65 AD69:AH78 T48 T50 T52 T54</xm:sqref>
        </x14:dataValidation>
        <x14:dataValidation type="list" allowBlank="1" showInputMessage="1" showErrorMessage="1" xr:uid="{00000000-0002-0000-0400-00000F000000}">
          <x14:formula1>
            <xm:f>switchdata!$A$3:$A$9</xm:f>
          </x14:formula1>
          <xm:sqref>T10:AO10</xm:sqref>
        </x14:dataValidation>
        <x14:dataValidation type="list" allowBlank="1" showInputMessage="1" showErrorMessage="1" xr:uid="{00000000-0002-0000-0400-000010000000}">
          <x14:formula1>
            <xm:f>data!$B$35:$B$38</xm:f>
          </x14:formula1>
          <xm:sqref>W12:AN12</xm:sqref>
        </x14:dataValidation>
        <x14:dataValidation type="list" allowBlank="1" showInputMessage="1" showErrorMessage="1" xr:uid="{9C01D8FD-49B5-4E7B-8EEB-FE9ADD01225A}">
          <x14:formula1>
            <xm:f>data!$B$51:$B$52</xm:f>
          </x14:formula1>
          <xm:sqref>AA69:AA78</xm:sqref>
        </x14:dataValidation>
        <x14:dataValidation type="list" allowBlank="1" showInputMessage="1" showErrorMessage="1" xr:uid="{D14A34E4-5657-4562-B646-A03F3B6B1A0A}">
          <x14:formula1>
            <xm:f>data!$B$55:$B$57</xm:f>
          </x14:formula1>
          <xm:sqref>AI69:AI78</xm:sqref>
        </x14:dataValidation>
        <x14:dataValidation type="list" allowBlank="1" showInputMessage="1" showErrorMessage="1" xr:uid="{00000000-0002-0000-0400-000008000000}">
          <x14:formula1>
            <xm:f>data!$N$2:$N$160</xm:f>
          </x14:formula1>
          <xm:sqref>I23:I25</xm:sqref>
        </x14:dataValidation>
        <x14:dataValidation type="list" allowBlank="1" showInputMessage="1" showErrorMessage="1" xr:uid="{4996B424-CA7D-4DB8-B807-FC659F768F2B}">
          <x14:formula1>
            <xm:f>data!$C$73:$C$77</xm:f>
          </x14:formula1>
          <xm:sqref>T28:AE28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7298"/>
  </sheetPr>
  <dimension ref="A1:BU155"/>
  <sheetViews>
    <sheetView topLeftCell="A16" zoomScaleNormal="100" workbookViewId="0">
      <selection activeCell="T32" sqref="T32"/>
    </sheetView>
  </sheetViews>
  <sheetFormatPr defaultColWidth="9.42578125" defaultRowHeight="15"/>
  <cols>
    <col min="1" max="2" width="1.7109375" style="61" customWidth="1"/>
    <col min="3" max="11" width="3" style="61" customWidth="1"/>
    <col min="12" max="13" width="3" style="24" customWidth="1"/>
    <col min="14" max="26" width="3" style="61" customWidth="1"/>
    <col min="27" max="29" width="3.7109375" style="61" customWidth="1"/>
    <col min="30" max="34" width="3.42578125" style="61" customWidth="1"/>
    <col min="35" max="35" width="5.7109375" style="61" customWidth="1"/>
    <col min="36" max="41" width="3" style="61" customWidth="1"/>
    <col min="42" max="43" width="1.7109375" style="61" customWidth="1"/>
    <col min="44" max="162" width="3" style="61" customWidth="1"/>
    <col min="163" max="16384" width="9.42578125" style="61"/>
  </cols>
  <sheetData>
    <row r="1" spans="1:43">
      <c r="A1" s="42"/>
      <c r="B1" s="43"/>
      <c r="C1" s="44"/>
      <c r="D1" s="44"/>
      <c r="E1" s="44"/>
      <c r="F1" s="44"/>
      <c r="G1" s="44"/>
      <c r="H1" s="44"/>
      <c r="I1" s="44"/>
      <c r="J1" s="44"/>
      <c r="K1" s="44"/>
      <c r="L1" s="8"/>
      <c r="M1" s="8"/>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row>
    <row r="2" spans="1:43">
      <c r="A2" s="45"/>
      <c r="B2" s="19"/>
      <c r="C2" s="8"/>
      <c r="D2" s="8"/>
      <c r="E2" s="8"/>
      <c r="F2" s="8"/>
      <c r="G2" s="8"/>
      <c r="H2" s="8"/>
      <c r="I2" s="8"/>
      <c r="J2" s="8"/>
      <c r="K2" s="8"/>
      <c r="L2" s="8"/>
      <c r="M2" s="8"/>
      <c r="N2" s="84"/>
      <c r="O2" s="84"/>
      <c r="P2" s="84"/>
      <c r="Q2" s="84"/>
      <c r="R2" s="679" t="str">
        <f>IF('1. General Information'!$Q$9&lt;&gt;"SICAR Law 15.06.2004","As you are not in a SICAR case, please go to next step","")</f>
        <v>As you are not in a SICAR case, please go to next step</v>
      </c>
      <c r="S2" s="679"/>
      <c r="T2" s="679"/>
      <c r="U2" s="679"/>
      <c r="V2" s="679"/>
      <c r="W2" s="679"/>
      <c r="X2" s="679"/>
      <c r="Y2" s="679"/>
      <c r="Z2" s="679"/>
      <c r="AA2" s="679"/>
      <c r="AB2" s="679"/>
      <c r="AC2" s="679"/>
      <c r="AD2" s="679"/>
      <c r="AE2" s="84"/>
      <c r="AF2" s="84"/>
      <c r="AG2" s="84"/>
      <c r="AH2" s="84"/>
      <c r="AI2" s="84"/>
      <c r="AJ2" s="84"/>
      <c r="AK2" s="84"/>
      <c r="AL2" s="84"/>
      <c r="AM2" s="84"/>
      <c r="AN2" s="84"/>
      <c r="AO2" s="84"/>
      <c r="AP2" s="84"/>
      <c r="AQ2" s="84"/>
    </row>
    <row r="3" spans="1:43" ht="16.5">
      <c r="A3" s="45"/>
      <c r="B3" s="19"/>
      <c r="C3" s="8"/>
      <c r="D3" s="8"/>
      <c r="E3" s="8"/>
      <c r="F3" s="8"/>
      <c r="G3" s="8"/>
      <c r="H3" s="8"/>
      <c r="I3" s="8"/>
      <c r="J3" s="8"/>
      <c r="K3" s="8"/>
      <c r="L3" s="8"/>
      <c r="M3" s="85"/>
      <c r="N3" s="84"/>
      <c r="O3" s="84"/>
      <c r="P3" s="86" t="str">
        <f>IF('1. General Information'!$Q$9&lt;&gt;"SICAR Law 15.06.2004","/!\","")</f>
        <v>/!\</v>
      </c>
      <c r="Q3" s="49"/>
      <c r="R3" s="679"/>
      <c r="S3" s="679"/>
      <c r="T3" s="679"/>
      <c r="U3" s="679"/>
      <c r="V3" s="679"/>
      <c r="W3" s="679"/>
      <c r="X3" s="679"/>
      <c r="Y3" s="679"/>
      <c r="Z3" s="679"/>
      <c r="AA3" s="679"/>
      <c r="AB3" s="679"/>
      <c r="AC3" s="679"/>
      <c r="AD3" s="679"/>
      <c r="AE3" s="84"/>
      <c r="AF3" s="84"/>
      <c r="AG3" s="84"/>
      <c r="AH3" s="84"/>
      <c r="AI3" s="84"/>
      <c r="AJ3" s="84"/>
      <c r="AK3" s="84"/>
      <c r="AL3" s="84"/>
      <c r="AM3" s="84"/>
      <c r="AN3" s="84"/>
      <c r="AO3" s="84"/>
      <c r="AP3" s="84"/>
      <c r="AQ3" s="84"/>
    </row>
    <row r="4" spans="1:43">
      <c r="A4" s="45"/>
      <c r="B4" s="19"/>
      <c r="C4" s="8"/>
      <c r="D4" s="8"/>
      <c r="E4" s="8"/>
      <c r="F4" s="8"/>
      <c r="G4" s="8"/>
      <c r="H4" s="8"/>
      <c r="I4" s="8"/>
      <c r="J4" s="8"/>
      <c r="K4" s="8"/>
      <c r="L4" s="8"/>
      <c r="M4" s="8"/>
      <c r="N4" s="84"/>
      <c r="O4" s="84"/>
      <c r="P4" s="84"/>
      <c r="Q4" s="84"/>
      <c r="R4" s="679"/>
      <c r="S4" s="679"/>
      <c r="T4" s="679"/>
      <c r="U4" s="679"/>
      <c r="V4" s="679"/>
      <c r="W4" s="679"/>
      <c r="X4" s="679"/>
      <c r="Y4" s="679"/>
      <c r="Z4" s="679"/>
      <c r="AA4" s="679"/>
      <c r="AB4" s="679"/>
      <c r="AC4" s="679"/>
      <c r="AD4" s="679"/>
      <c r="AE4" s="84"/>
      <c r="AF4" s="84"/>
      <c r="AG4" s="84"/>
      <c r="AH4" s="84"/>
      <c r="AI4" s="84"/>
      <c r="AJ4" s="84"/>
      <c r="AK4" s="84"/>
      <c r="AL4" s="84"/>
      <c r="AM4" s="84"/>
      <c r="AN4" s="84"/>
      <c r="AO4" s="84"/>
      <c r="AP4" s="84"/>
      <c r="AQ4" s="84"/>
    </row>
    <row r="5" spans="1:43" ht="5.0999999999999996" customHeight="1">
      <c r="A5" s="45"/>
      <c r="B5" s="8"/>
      <c r="C5" s="8"/>
      <c r="D5" s="8"/>
      <c r="E5" s="8"/>
      <c r="F5" s="8"/>
      <c r="G5" s="8"/>
      <c r="H5" s="19"/>
      <c r="I5" s="8"/>
      <c r="J5" s="8"/>
      <c r="K5" s="8"/>
      <c r="L5" s="8"/>
      <c r="M5" s="8"/>
      <c r="N5" s="84"/>
      <c r="O5" s="84"/>
      <c r="P5" s="84"/>
      <c r="Q5" s="84"/>
      <c r="R5" s="679"/>
      <c r="S5" s="679"/>
      <c r="T5" s="679"/>
      <c r="U5" s="679"/>
      <c r="V5" s="679"/>
      <c r="W5" s="679"/>
      <c r="X5" s="679"/>
      <c r="Y5" s="679"/>
      <c r="Z5" s="679"/>
      <c r="AA5" s="679"/>
      <c r="AB5" s="679"/>
      <c r="AC5" s="679"/>
      <c r="AD5" s="679"/>
      <c r="AE5" s="84"/>
      <c r="AF5" s="84"/>
      <c r="AG5" s="84"/>
      <c r="AH5" s="84"/>
      <c r="AI5" s="84"/>
      <c r="AJ5" s="84"/>
      <c r="AK5" s="84"/>
      <c r="AL5" s="84"/>
      <c r="AM5" s="84"/>
      <c r="AN5" s="84"/>
      <c r="AO5" s="84"/>
      <c r="AP5" s="84"/>
      <c r="AQ5" s="84"/>
    </row>
    <row r="6" spans="1:43" ht="15.75" thickBot="1">
      <c r="A6" s="84"/>
      <c r="B6" s="613" t="s">
        <v>982</v>
      </c>
      <c r="C6" s="614"/>
      <c r="D6" s="614"/>
      <c r="E6" s="615"/>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557" t="s">
        <v>981</v>
      </c>
      <c r="AN6" s="558"/>
      <c r="AO6" s="559"/>
      <c r="AP6" s="84"/>
      <c r="AQ6" s="84"/>
    </row>
    <row r="7" spans="1:43" ht="7.35" customHeight="1" thickTop="1">
      <c r="A7" s="45"/>
      <c r="B7" s="8"/>
      <c r="C7" s="8"/>
      <c r="D7" s="8"/>
      <c r="E7" s="8"/>
      <c r="F7" s="8"/>
      <c r="G7" s="8"/>
      <c r="H7" s="8"/>
      <c r="I7" s="8"/>
      <c r="J7" s="8"/>
      <c r="K7" s="8"/>
      <c r="L7" s="8"/>
      <c r="M7" s="8"/>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row>
    <row r="8" spans="1:43" ht="15.75">
      <c r="A8" s="45"/>
      <c r="B8" s="333" t="s">
        <v>400</v>
      </c>
      <c r="C8" s="133"/>
      <c r="D8" s="133"/>
      <c r="E8" s="133"/>
      <c r="F8" s="133"/>
      <c r="G8" s="133"/>
      <c r="H8" s="133"/>
      <c r="I8" s="163"/>
      <c r="J8" s="8"/>
      <c r="K8" s="8"/>
      <c r="L8" s="8"/>
      <c r="M8" s="8"/>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row>
    <row r="9" spans="1:43" ht="7.35" customHeight="1">
      <c r="A9" s="45"/>
      <c r="B9" s="131"/>
      <c r="C9" s="132"/>
      <c r="D9" s="132"/>
      <c r="E9" s="132"/>
      <c r="F9" s="132"/>
      <c r="G9" s="132"/>
      <c r="H9" s="132"/>
      <c r="I9" s="132"/>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63"/>
      <c r="AQ9" s="84"/>
    </row>
    <row r="10" spans="1:43">
      <c r="A10" s="45"/>
      <c r="B10" s="131"/>
      <c r="C10" s="134" t="s">
        <v>1</v>
      </c>
      <c r="D10" s="132" t="s">
        <v>854</v>
      </c>
      <c r="E10" s="132"/>
      <c r="F10" s="132"/>
      <c r="G10" s="132"/>
      <c r="H10" s="132"/>
      <c r="I10" s="217"/>
      <c r="J10" s="132"/>
      <c r="K10" s="132"/>
      <c r="L10" s="132"/>
      <c r="M10" s="132"/>
      <c r="N10" s="132"/>
      <c r="O10" s="132"/>
      <c r="P10" s="132"/>
      <c r="Q10" s="132"/>
      <c r="R10" s="132"/>
      <c r="S10" s="132"/>
      <c r="T10" s="536"/>
      <c r="U10" s="537"/>
      <c r="V10" s="537"/>
      <c r="W10" s="537"/>
      <c r="X10" s="537"/>
      <c r="Y10" s="537"/>
      <c r="Z10" s="537"/>
      <c r="AA10" s="537"/>
      <c r="AB10" s="537"/>
      <c r="AC10" s="537"/>
      <c r="AD10" s="537"/>
      <c r="AE10" s="537"/>
      <c r="AF10" s="537"/>
      <c r="AG10" s="537"/>
      <c r="AH10" s="537"/>
      <c r="AI10" s="537"/>
      <c r="AJ10" s="537"/>
      <c r="AK10" s="537"/>
      <c r="AL10" s="537"/>
      <c r="AM10" s="537"/>
      <c r="AN10" s="537"/>
      <c r="AO10" s="538"/>
      <c r="AP10" s="137"/>
      <c r="AQ10" s="8"/>
    </row>
    <row r="11" spans="1:43" ht="7.35" customHeight="1">
      <c r="A11" s="45"/>
      <c r="B11" s="131"/>
      <c r="C11" s="134"/>
      <c r="D11" s="132"/>
      <c r="E11" s="132"/>
      <c r="F11" s="132"/>
      <c r="G11" s="132"/>
      <c r="H11" s="132"/>
      <c r="I11" s="217"/>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7"/>
      <c r="AQ11" s="8"/>
    </row>
    <row r="12" spans="1:43">
      <c r="A12" s="45"/>
      <c r="B12" s="131"/>
      <c r="C12" s="134" t="s">
        <v>1</v>
      </c>
      <c r="D12" s="132" t="s">
        <v>995</v>
      </c>
      <c r="E12" s="132"/>
      <c r="F12" s="132"/>
      <c r="G12" s="132"/>
      <c r="H12" s="132"/>
      <c r="I12" s="266"/>
      <c r="J12" s="132"/>
      <c r="K12" s="132"/>
      <c r="L12" s="132"/>
      <c r="M12" s="132"/>
      <c r="N12" s="347" t="s">
        <v>1126</v>
      </c>
      <c r="O12" s="832" t="s">
        <v>1125</v>
      </c>
      <c r="P12" s="832"/>
      <c r="Q12" s="832"/>
      <c r="R12" s="347" t="s">
        <v>1126</v>
      </c>
      <c r="S12" s="132"/>
      <c r="T12" s="536"/>
      <c r="U12" s="537"/>
      <c r="V12" s="537"/>
      <c r="W12" s="537"/>
      <c r="X12" s="537"/>
      <c r="Y12" s="537"/>
      <c r="Z12" s="537"/>
      <c r="AA12" s="537"/>
      <c r="AB12" s="537"/>
      <c r="AC12" s="537"/>
      <c r="AD12" s="537"/>
      <c r="AE12" s="537"/>
      <c r="AF12" s="537"/>
      <c r="AG12" s="537"/>
      <c r="AH12" s="537"/>
      <c r="AI12" s="537"/>
      <c r="AJ12" s="537"/>
      <c r="AK12" s="537"/>
      <c r="AL12" s="537"/>
      <c r="AM12" s="537"/>
      <c r="AN12" s="537"/>
      <c r="AO12" s="538"/>
      <c r="AP12" s="137"/>
      <c r="AQ12" s="8"/>
    </row>
    <row r="13" spans="1:43" ht="5.0999999999999996" customHeight="1">
      <c r="A13" s="8"/>
      <c r="B13" s="131"/>
      <c r="C13" s="136"/>
      <c r="D13" s="132"/>
      <c r="E13" s="132"/>
      <c r="F13" s="132"/>
      <c r="G13" s="132"/>
      <c r="H13" s="132"/>
      <c r="I13" s="132"/>
      <c r="J13" s="132"/>
      <c r="K13" s="132"/>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2"/>
      <c r="AP13" s="137"/>
      <c r="AQ13" s="8"/>
    </row>
    <row r="14" spans="1:43" ht="15" customHeight="1">
      <c r="A14" s="8"/>
      <c r="B14" s="131"/>
      <c r="C14" s="134" t="s">
        <v>1</v>
      </c>
      <c r="D14" s="132" t="s">
        <v>403</v>
      </c>
      <c r="E14" s="132"/>
      <c r="F14" s="132"/>
      <c r="G14" s="132"/>
      <c r="H14" s="132"/>
      <c r="I14" s="132"/>
      <c r="J14" s="132"/>
      <c r="K14" s="132"/>
      <c r="L14" s="135"/>
      <c r="M14" s="135"/>
      <c r="N14" s="697"/>
      <c r="O14" s="698"/>
      <c r="P14" s="698"/>
      <c r="Q14" s="698"/>
      <c r="R14" s="699"/>
      <c r="S14" s="135"/>
      <c r="T14" s="906" t="str">
        <f ca="1">IF(N14=data!$I$2,"",
IF(
IFERROR(SEARCH(N14,T14),0)=0,
IF(LEN(N14)&gt;0,
       T14&amp;IF(LEN(T14)&gt;0,", ","")&amp;N14,
       ""),
T14
))</f>
        <v/>
      </c>
      <c r="U14" s="907"/>
      <c r="V14" s="907"/>
      <c r="W14" s="907"/>
      <c r="X14" s="907"/>
      <c r="Y14" s="907"/>
      <c r="Z14" s="907"/>
      <c r="AA14" s="907"/>
      <c r="AB14" s="907"/>
      <c r="AC14" s="907"/>
      <c r="AD14" s="907"/>
      <c r="AE14" s="907"/>
      <c r="AF14" s="907"/>
      <c r="AG14" s="907"/>
      <c r="AH14" s="907"/>
      <c r="AI14" s="907"/>
      <c r="AJ14" s="907"/>
      <c r="AK14" s="907"/>
      <c r="AL14" s="907"/>
      <c r="AM14" s="907"/>
      <c r="AN14" s="907"/>
      <c r="AO14" s="908"/>
      <c r="AP14" s="137"/>
      <c r="AQ14" s="8"/>
    </row>
    <row r="15" spans="1:43" ht="7.15" customHeight="1">
      <c r="A15" s="45"/>
      <c r="B15" s="131"/>
      <c r="C15" s="136"/>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7"/>
      <c r="AQ15" s="8"/>
    </row>
    <row r="16" spans="1:43" ht="16.149999999999999" customHeight="1">
      <c r="A16" s="8"/>
      <c r="B16" s="131"/>
      <c r="C16" s="134" t="s">
        <v>1</v>
      </c>
      <c r="D16" s="132" t="s">
        <v>402</v>
      </c>
      <c r="E16" s="132"/>
      <c r="F16" s="132"/>
      <c r="G16" s="132"/>
      <c r="H16" s="132"/>
      <c r="I16" s="132"/>
      <c r="J16" s="132"/>
      <c r="K16" s="132"/>
      <c r="L16" s="135"/>
      <c r="M16" s="135"/>
      <c r="N16" s="697"/>
      <c r="O16" s="698"/>
      <c r="P16" s="698"/>
      <c r="Q16" s="698"/>
      <c r="R16" s="699"/>
      <c r="S16" s="135"/>
      <c r="T16" s="904" t="str">
        <f ca="1">IF(N16=data!$I$2,"",
IF(
IFERROR(SEARCH(N16,T16),0)=0,
IF(LEN(N16)&gt;0,
       T16&amp;IF(LEN(T16)&gt;0,", ","")&amp;N16,
       ""),
T16
))</f>
        <v/>
      </c>
      <c r="U16" s="630"/>
      <c r="V16" s="630"/>
      <c r="W16" s="630"/>
      <c r="X16" s="630"/>
      <c r="Y16" s="630"/>
      <c r="Z16" s="630"/>
      <c r="AA16" s="630"/>
      <c r="AB16" s="630"/>
      <c r="AC16" s="630"/>
      <c r="AD16" s="630"/>
      <c r="AE16" s="630"/>
      <c r="AF16" s="630"/>
      <c r="AG16" s="630"/>
      <c r="AH16" s="630"/>
      <c r="AI16" s="630"/>
      <c r="AJ16" s="630"/>
      <c r="AK16" s="630"/>
      <c r="AL16" s="630"/>
      <c r="AM16" s="630"/>
      <c r="AN16" s="630"/>
      <c r="AO16" s="631"/>
      <c r="AP16" s="137"/>
      <c r="AQ16" s="8"/>
    </row>
    <row r="17" spans="1:43" ht="16.149999999999999" customHeight="1">
      <c r="A17" s="8"/>
      <c r="B17" s="131"/>
      <c r="C17" s="136"/>
      <c r="D17" s="132"/>
      <c r="E17" s="132"/>
      <c r="F17" s="132"/>
      <c r="G17" s="132"/>
      <c r="H17" s="132"/>
      <c r="I17" s="132"/>
      <c r="J17" s="132"/>
      <c r="K17" s="132"/>
      <c r="L17" s="135"/>
      <c r="M17" s="135"/>
      <c r="N17" s="135"/>
      <c r="O17" s="135"/>
      <c r="P17" s="135"/>
      <c r="Q17" s="135"/>
      <c r="R17" s="135"/>
      <c r="S17" s="135"/>
      <c r="T17" s="905"/>
      <c r="U17" s="640"/>
      <c r="V17" s="640"/>
      <c r="W17" s="640"/>
      <c r="X17" s="640"/>
      <c r="Y17" s="640"/>
      <c r="Z17" s="640"/>
      <c r="AA17" s="640"/>
      <c r="AB17" s="640"/>
      <c r="AC17" s="640"/>
      <c r="AD17" s="640"/>
      <c r="AE17" s="640"/>
      <c r="AF17" s="640"/>
      <c r="AG17" s="640"/>
      <c r="AH17" s="640"/>
      <c r="AI17" s="640"/>
      <c r="AJ17" s="640"/>
      <c r="AK17" s="640"/>
      <c r="AL17" s="640"/>
      <c r="AM17" s="640"/>
      <c r="AN17" s="640"/>
      <c r="AO17" s="649"/>
      <c r="AP17" s="137"/>
      <c r="AQ17" s="8"/>
    </row>
    <row r="18" spans="1:43" ht="5.0999999999999996" customHeight="1">
      <c r="A18" s="8"/>
      <c r="B18" s="131"/>
      <c r="C18" s="132"/>
      <c r="D18" s="132"/>
      <c r="E18" s="132"/>
      <c r="F18" s="132"/>
      <c r="G18" s="132"/>
      <c r="H18" s="132"/>
      <c r="I18" s="132"/>
      <c r="J18" s="132"/>
      <c r="K18" s="132"/>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2"/>
      <c r="AP18" s="137"/>
      <c r="AQ18" s="8"/>
    </row>
    <row r="19" spans="1:43" ht="15" customHeight="1">
      <c r="A19" s="8"/>
      <c r="B19" s="131"/>
      <c r="C19" s="134" t="s">
        <v>1</v>
      </c>
      <c r="D19" s="132" t="s">
        <v>404</v>
      </c>
      <c r="E19" s="132"/>
      <c r="F19" s="132"/>
      <c r="G19" s="132"/>
      <c r="H19" s="132"/>
      <c r="I19" s="132"/>
      <c r="J19" s="132"/>
      <c r="K19" s="132"/>
      <c r="L19" s="135"/>
      <c r="M19" s="135"/>
      <c r="N19" s="135"/>
      <c r="O19" s="135"/>
      <c r="P19" s="135"/>
      <c r="Q19" s="135"/>
      <c r="R19" s="135"/>
      <c r="S19" s="135"/>
      <c r="T19" s="536"/>
      <c r="U19" s="537"/>
      <c r="V19" s="537"/>
      <c r="W19" s="537"/>
      <c r="X19" s="537"/>
      <c r="Y19" s="537"/>
      <c r="Z19" s="537"/>
      <c r="AA19" s="537"/>
      <c r="AB19" s="537"/>
      <c r="AC19" s="537"/>
      <c r="AD19" s="537"/>
      <c r="AE19" s="537"/>
      <c r="AF19" s="537"/>
      <c r="AG19" s="537"/>
      <c r="AH19" s="537"/>
      <c r="AI19" s="537"/>
      <c r="AJ19" s="537"/>
      <c r="AK19" s="537"/>
      <c r="AL19" s="537"/>
      <c r="AM19" s="537"/>
      <c r="AN19" s="537"/>
      <c r="AO19" s="538"/>
      <c r="AP19" s="137"/>
      <c r="AQ19" s="8"/>
    </row>
    <row r="20" spans="1:43" ht="5.0999999999999996" customHeight="1">
      <c r="A20" s="8"/>
      <c r="B20" s="131"/>
      <c r="C20" s="132"/>
      <c r="D20" s="132"/>
      <c r="E20" s="132"/>
      <c r="F20" s="132"/>
      <c r="G20" s="132"/>
      <c r="H20" s="132"/>
      <c r="I20" s="132"/>
      <c r="J20" s="132"/>
      <c r="K20" s="132"/>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2"/>
      <c r="AP20" s="137"/>
      <c r="AQ20" s="8"/>
    </row>
    <row r="21" spans="1:43" ht="15" customHeight="1">
      <c r="A21" s="8"/>
      <c r="B21" s="131"/>
      <c r="C21" s="134" t="s">
        <v>1</v>
      </c>
      <c r="D21" s="132" t="s">
        <v>405</v>
      </c>
      <c r="E21" s="132"/>
      <c r="F21" s="132"/>
      <c r="G21" s="132"/>
      <c r="H21" s="132"/>
      <c r="I21" s="132"/>
      <c r="J21" s="132"/>
      <c r="K21" s="132"/>
      <c r="L21" s="135"/>
      <c r="M21" s="135"/>
      <c r="N21" s="586"/>
      <c r="O21" s="587"/>
      <c r="P21" s="587"/>
      <c r="Q21" s="587"/>
      <c r="R21" s="588"/>
      <c r="S21" s="135"/>
      <c r="T21" s="898" t="str">
        <f ca="1">IF(N21=data!$I$2,"",
IF(
IFERROR(SEARCH(N21,T21),0)=0,
IF(LEN(N21)&gt;0,
       T21&amp;IF(LEN(T21)&gt;0,", ","")&amp;N21,
       ""),
T21
))</f>
        <v/>
      </c>
      <c r="U21" s="899"/>
      <c r="V21" s="899"/>
      <c r="W21" s="899"/>
      <c r="X21" s="899"/>
      <c r="Y21" s="899"/>
      <c r="Z21" s="899"/>
      <c r="AA21" s="899"/>
      <c r="AB21" s="899"/>
      <c r="AC21" s="899"/>
      <c r="AD21" s="899"/>
      <c r="AE21" s="899"/>
      <c r="AF21" s="899"/>
      <c r="AG21" s="899"/>
      <c r="AH21" s="899"/>
      <c r="AI21" s="899"/>
      <c r="AJ21" s="899"/>
      <c r="AK21" s="899"/>
      <c r="AL21" s="899"/>
      <c r="AM21" s="899"/>
      <c r="AN21" s="899"/>
      <c r="AO21" s="900"/>
      <c r="AP21" s="137"/>
      <c r="AQ21" s="8"/>
    </row>
    <row r="22" spans="1:43" ht="15" customHeight="1">
      <c r="A22" s="8"/>
      <c r="B22" s="131"/>
      <c r="C22" s="136"/>
      <c r="D22" s="132"/>
      <c r="E22" s="132"/>
      <c r="F22" s="132"/>
      <c r="G22" s="132"/>
      <c r="H22" s="132"/>
      <c r="I22" s="132"/>
      <c r="J22" s="132"/>
      <c r="K22" s="132"/>
      <c r="L22" s="135"/>
      <c r="M22" s="135"/>
      <c r="N22" s="135"/>
      <c r="O22" s="135"/>
      <c r="P22" s="135"/>
      <c r="Q22" s="135"/>
      <c r="R22" s="135"/>
      <c r="S22" s="135"/>
      <c r="T22" s="901"/>
      <c r="U22" s="902"/>
      <c r="V22" s="902"/>
      <c r="W22" s="902"/>
      <c r="X22" s="902"/>
      <c r="Y22" s="902"/>
      <c r="Z22" s="902"/>
      <c r="AA22" s="902"/>
      <c r="AB22" s="902"/>
      <c r="AC22" s="902"/>
      <c r="AD22" s="902"/>
      <c r="AE22" s="902"/>
      <c r="AF22" s="902"/>
      <c r="AG22" s="902"/>
      <c r="AH22" s="902"/>
      <c r="AI22" s="902"/>
      <c r="AJ22" s="902"/>
      <c r="AK22" s="902"/>
      <c r="AL22" s="902"/>
      <c r="AM22" s="902"/>
      <c r="AN22" s="902"/>
      <c r="AO22" s="903"/>
      <c r="AP22" s="137"/>
      <c r="AQ22" s="8"/>
    </row>
    <row r="23" spans="1:43" ht="15" customHeight="1">
      <c r="A23" s="8"/>
      <c r="B23" s="131"/>
      <c r="C23" s="136"/>
      <c r="D23" s="132"/>
      <c r="E23" s="132"/>
      <c r="F23" s="132"/>
      <c r="G23" s="132"/>
      <c r="H23" s="132"/>
      <c r="I23" s="132"/>
      <c r="J23" s="132"/>
      <c r="K23" s="132"/>
      <c r="L23" s="135"/>
      <c r="M23" s="135"/>
      <c r="N23" s="135"/>
      <c r="O23" s="135"/>
      <c r="P23" s="135"/>
      <c r="Q23" s="135"/>
      <c r="R23" s="135"/>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7"/>
      <c r="AQ23" s="8"/>
    </row>
    <row r="24" spans="1:43" ht="15" customHeight="1">
      <c r="A24" s="45"/>
      <c r="B24" s="131"/>
      <c r="C24" s="134" t="s">
        <v>1</v>
      </c>
      <c r="D24" s="132" t="s">
        <v>1424</v>
      </c>
      <c r="E24" s="132"/>
      <c r="F24" s="217"/>
      <c r="G24" s="217"/>
      <c r="H24" s="132"/>
      <c r="I24" s="132"/>
      <c r="J24" s="132"/>
      <c r="K24" s="132"/>
      <c r="L24" s="132"/>
      <c r="M24" s="132"/>
      <c r="N24" s="132"/>
      <c r="O24" s="132"/>
      <c r="P24" s="132"/>
      <c r="Q24" s="132"/>
      <c r="R24" s="132"/>
      <c r="S24" s="132"/>
      <c r="T24" s="41"/>
      <c r="U24" s="135" t="str">
        <f>IF(T24=1,1,"")</f>
        <v/>
      </c>
      <c r="V24" s="132"/>
      <c r="W24" s="220" t="str">
        <f>IF(T24=1,"Please complete the 'Benchmark details' section below","")</f>
        <v/>
      </c>
      <c r="X24" s="132"/>
      <c r="Y24" s="132"/>
      <c r="Z24" s="132"/>
      <c r="AA24" s="132"/>
      <c r="AB24" s="132"/>
      <c r="AC24" s="132"/>
      <c r="AD24" s="132"/>
      <c r="AE24" s="132"/>
      <c r="AF24" s="132"/>
      <c r="AG24" s="132"/>
      <c r="AH24" s="132"/>
      <c r="AI24" s="132"/>
      <c r="AJ24" s="132"/>
      <c r="AK24" s="132"/>
      <c r="AL24" s="132"/>
      <c r="AM24" s="132"/>
      <c r="AN24" s="132"/>
      <c r="AO24" s="132"/>
      <c r="AP24" s="137"/>
      <c r="AQ24" s="8"/>
    </row>
    <row r="25" spans="1:43" ht="7.35" customHeight="1">
      <c r="A25" s="45"/>
      <c r="B25" s="131"/>
      <c r="C25" s="136"/>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7"/>
      <c r="AQ25" s="8"/>
    </row>
    <row r="26" spans="1:43" ht="15" customHeight="1">
      <c r="A26" s="45"/>
      <c r="B26" s="131"/>
      <c r="C26" s="134" t="s">
        <v>1</v>
      </c>
      <c r="D26" s="132" t="s">
        <v>1282</v>
      </c>
      <c r="E26" s="132"/>
      <c r="F26" s="132"/>
      <c r="G26" s="132"/>
      <c r="H26" s="132"/>
      <c r="I26" s="132"/>
      <c r="J26" s="132"/>
      <c r="K26" s="132"/>
      <c r="L26" s="132"/>
      <c r="M26" s="132"/>
      <c r="N26" s="132"/>
      <c r="O26" s="132"/>
      <c r="P26" s="132"/>
      <c r="Q26" s="132"/>
      <c r="R26" s="132"/>
      <c r="S26" s="132"/>
      <c r="T26" s="766"/>
      <c r="U26" s="767"/>
      <c r="V26" s="767"/>
      <c r="W26" s="767"/>
      <c r="X26" s="767"/>
      <c r="Y26" s="767"/>
      <c r="Z26" s="767"/>
      <c r="AA26" s="767"/>
      <c r="AB26" s="767"/>
      <c r="AC26" s="767"/>
      <c r="AD26" s="767"/>
      <c r="AE26" s="767"/>
      <c r="AF26" s="768"/>
      <c r="AG26" s="135" t="str">
        <f>IF(AND(T26&lt;&gt;data!C73,T26&lt;&gt;""),1,"")</f>
        <v/>
      </c>
      <c r="AH26" s="220" t="str">
        <f>IF(AND(T26&lt;&gt;data!C73,T26&lt;&gt;""),"Please complete the 'ESG' section below","")</f>
        <v/>
      </c>
      <c r="AI26" s="132"/>
      <c r="AJ26" s="132"/>
      <c r="AK26" s="132"/>
      <c r="AL26" s="132"/>
      <c r="AM26" s="132"/>
      <c r="AN26" s="132"/>
      <c r="AO26" s="132"/>
      <c r="AP26" s="137"/>
      <c r="AQ26" s="8"/>
    </row>
    <row r="27" spans="1:43" ht="7.35" customHeight="1">
      <c r="A27" s="45"/>
      <c r="B27" s="131"/>
      <c r="C27" s="136"/>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7"/>
      <c r="AQ27" s="8"/>
    </row>
    <row r="28" spans="1:43" ht="15" customHeight="1">
      <c r="A28" s="45"/>
      <c r="B28" s="131"/>
      <c r="C28" s="134" t="s">
        <v>1</v>
      </c>
      <c r="D28" s="132" t="s">
        <v>996</v>
      </c>
      <c r="E28" s="132"/>
      <c r="F28" s="132"/>
      <c r="G28" s="132"/>
      <c r="H28" s="132"/>
      <c r="I28" s="132"/>
      <c r="J28" s="132"/>
      <c r="K28" s="132"/>
      <c r="L28" s="132"/>
      <c r="M28" s="132"/>
      <c r="N28" s="132"/>
      <c r="O28" s="132"/>
      <c r="P28" s="132"/>
      <c r="Q28" s="132"/>
      <c r="R28" s="132"/>
      <c r="S28" s="132"/>
      <c r="T28" s="41"/>
      <c r="U28" s="132"/>
      <c r="V28" s="132"/>
      <c r="W28" s="132"/>
      <c r="X28" s="132"/>
      <c r="Y28" s="132"/>
      <c r="Z28" s="132"/>
      <c r="AA28" s="132"/>
      <c r="AB28" s="132"/>
      <c r="AC28" s="132"/>
      <c r="AD28" s="132"/>
      <c r="AE28" s="132"/>
      <c r="AF28" s="132"/>
      <c r="AG28" s="132"/>
      <c r="AH28" s="132"/>
      <c r="AI28" s="132"/>
      <c r="AJ28" s="132"/>
      <c r="AK28" s="132"/>
      <c r="AL28" s="132"/>
      <c r="AM28" s="132"/>
      <c r="AN28" s="132"/>
      <c r="AO28" s="132"/>
      <c r="AP28" s="137"/>
      <c r="AQ28" s="8"/>
    </row>
    <row r="29" spans="1:43" ht="7.15" customHeight="1">
      <c r="A29" s="45"/>
      <c r="B29" s="131"/>
      <c r="C29" s="136"/>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7"/>
      <c r="AQ29" s="8"/>
    </row>
    <row r="30" spans="1:43" ht="15" customHeight="1">
      <c r="A30" s="45"/>
      <c r="B30" s="131"/>
      <c r="C30" s="134" t="s">
        <v>1</v>
      </c>
      <c r="D30" s="132" t="s">
        <v>1184</v>
      </c>
      <c r="E30" s="132"/>
      <c r="F30" s="132"/>
      <c r="G30" s="132"/>
      <c r="H30" s="132"/>
      <c r="I30" s="132"/>
      <c r="J30" s="132"/>
      <c r="K30" s="132"/>
      <c r="L30" s="132"/>
      <c r="M30" s="132"/>
      <c r="N30" s="132"/>
      <c r="O30" s="132"/>
      <c r="P30" s="132"/>
      <c r="Q30" s="132"/>
      <c r="R30" s="132"/>
      <c r="S30" s="132"/>
      <c r="T30" s="41"/>
      <c r="U30" s="132"/>
      <c r="V30" s="514" t="str">
        <f>IF(T30=1,"/!\","")</f>
        <v/>
      </c>
      <c r="W30" s="220" t="str">
        <f>IF(T30=1,"Please complete the ꞌSFTRꞌ section below","")</f>
        <v/>
      </c>
      <c r="X30" s="132"/>
      <c r="Y30" s="132"/>
      <c r="Z30" s="132"/>
      <c r="AA30" s="132"/>
      <c r="AB30" s="132"/>
      <c r="AC30" s="132"/>
      <c r="AD30" s="132"/>
      <c r="AE30" s="132"/>
      <c r="AF30" s="132"/>
      <c r="AG30" s="132"/>
      <c r="AH30" s="132"/>
      <c r="AI30" s="132"/>
      <c r="AJ30" s="132"/>
      <c r="AK30" s="132"/>
      <c r="AL30" s="132"/>
      <c r="AM30" s="132"/>
      <c r="AN30" s="132"/>
      <c r="AO30" s="132"/>
      <c r="AP30" s="137"/>
      <c r="AQ30" s="8"/>
    </row>
    <row r="31" spans="1:43" ht="7.15" customHeight="1">
      <c r="A31" s="45"/>
      <c r="B31" s="131"/>
      <c r="C31" s="136"/>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7"/>
      <c r="AQ31" s="8"/>
    </row>
    <row r="32" spans="1:43" ht="15" customHeight="1">
      <c r="A32" s="45"/>
      <c r="B32" s="131"/>
      <c r="C32" s="134" t="s">
        <v>1</v>
      </c>
      <c r="D32" s="132" t="s">
        <v>1185</v>
      </c>
      <c r="E32" s="132"/>
      <c r="F32" s="132"/>
      <c r="G32" s="132"/>
      <c r="H32" s="132"/>
      <c r="I32" s="132"/>
      <c r="J32" s="132"/>
      <c r="K32" s="132"/>
      <c r="L32" s="132"/>
      <c r="M32" s="132"/>
      <c r="N32" s="132"/>
      <c r="O32" s="132"/>
      <c r="P32" s="132"/>
      <c r="Q32" s="132"/>
      <c r="R32" s="132"/>
      <c r="S32" s="132"/>
      <c r="T32" s="41"/>
      <c r="U32" s="135"/>
      <c r="V32" s="132"/>
      <c r="W32" s="154" t="str">
        <f>IF(T32=1,"Please indicate LEI code","")</f>
        <v/>
      </c>
      <c r="X32" s="132"/>
      <c r="Y32" s="132"/>
      <c r="Z32" s="132"/>
      <c r="AA32" s="132"/>
      <c r="AB32" s="132"/>
      <c r="AC32" s="132"/>
      <c r="AD32" s="778"/>
      <c r="AE32" s="778"/>
      <c r="AF32" s="778"/>
      <c r="AG32" s="778"/>
      <c r="AH32" s="778"/>
      <c r="AI32" s="778"/>
      <c r="AJ32" s="778"/>
      <c r="AK32" s="778"/>
      <c r="AL32" s="778"/>
      <c r="AM32" s="778"/>
      <c r="AN32" s="778"/>
      <c r="AO32" s="778"/>
      <c r="AP32" s="137"/>
      <c r="AQ32" s="8"/>
    </row>
    <row r="33" spans="1:43" ht="5.0999999999999996" customHeight="1">
      <c r="A33" s="45"/>
      <c r="B33" s="131"/>
      <c r="C33" s="134"/>
      <c r="D33" s="132"/>
      <c r="E33" s="132"/>
      <c r="F33" s="132"/>
      <c r="G33" s="132"/>
      <c r="H33" s="268"/>
      <c r="I33" s="132"/>
      <c r="J33" s="132"/>
      <c r="K33" s="132"/>
      <c r="L33" s="132"/>
      <c r="M33" s="132"/>
      <c r="N33" s="132"/>
      <c r="O33" s="132"/>
      <c r="P33" s="132"/>
      <c r="Q33" s="132"/>
      <c r="R33" s="132"/>
      <c r="S33" s="132"/>
      <c r="T33" s="132"/>
      <c r="U33" s="132"/>
      <c r="V33" s="220"/>
      <c r="W33" s="132"/>
      <c r="X33" s="132"/>
      <c r="Y33" s="132"/>
      <c r="Z33" s="132"/>
      <c r="AA33" s="132"/>
      <c r="AB33" s="132"/>
      <c r="AC33" s="132"/>
      <c r="AD33" s="132"/>
      <c r="AE33" s="132"/>
      <c r="AF33" s="132"/>
      <c r="AG33" s="132"/>
      <c r="AH33" s="132"/>
      <c r="AI33" s="132"/>
      <c r="AJ33" s="132"/>
      <c r="AK33" s="132"/>
      <c r="AL33" s="132"/>
      <c r="AM33" s="132"/>
      <c r="AN33" s="132"/>
      <c r="AO33" s="132"/>
      <c r="AP33" s="137"/>
      <c r="AQ33" s="8"/>
    </row>
    <row r="34" spans="1:43" ht="15" customHeight="1">
      <c r="A34" s="45"/>
      <c r="B34" s="131"/>
      <c r="C34" s="134" t="s">
        <v>1</v>
      </c>
      <c r="D34" s="132" t="s">
        <v>1460</v>
      </c>
      <c r="E34" s="132"/>
      <c r="F34" s="132"/>
      <c r="G34" s="132"/>
      <c r="H34" s="268"/>
      <c r="I34" s="132"/>
      <c r="J34" s="132"/>
      <c r="K34" s="132"/>
      <c r="L34" s="132"/>
      <c r="M34" s="132"/>
      <c r="N34" s="132"/>
      <c r="O34" s="132"/>
      <c r="P34" s="132"/>
      <c r="Q34" s="132"/>
      <c r="R34" s="132"/>
      <c r="S34" s="132"/>
      <c r="T34" s="909"/>
      <c r="U34" s="910"/>
      <c r="V34" s="154"/>
      <c r="W34" s="132"/>
      <c r="X34" s="132"/>
      <c r="Y34" s="132"/>
      <c r="Z34" s="132"/>
      <c r="AA34" s="136" t="str">
        <f>IF(T34="yes","Prime broker name","")</f>
        <v/>
      </c>
      <c r="AB34" s="879"/>
      <c r="AC34" s="879"/>
      <c r="AD34" s="879"/>
      <c r="AE34" s="879"/>
      <c r="AF34" s="879"/>
      <c r="AG34" s="879"/>
      <c r="AH34" s="132" t="str">
        <f>IF(T34="yes","Reason","")</f>
        <v/>
      </c>
      <c r="AI34" s="132"/>
      <c r="AJ34" s="879"/>
      <c r="AK34" s="879"/>
      <c r="AL34" s="879"/>
      <c r="AM34" s="879"/>
      <c r="AN34" s="879"/>
      <c r="AO34" s="879"/>
      <c r="AP34" s="137"/>
      <c r="AQ34" s="8"/>
    </row>
    <row r="35" spans="1:43" ht="7.15" customHeight="1">
      <c r="A35" s="45"/>
      <c r="B35" s="131"/>
      <c r="C35" s="134"/>
      <c r="D35" s="132"/>
      <c r="E35" s="132"/>
      <c r="F35" s="132"/>
      <c r="G35" s="132"/>
      <c r="H35" s="268"/>
      <c r="I35" s="132"/>
      <c r="J35" s="132"/>
      <c r="K35" s="132"/>
      <c r="L35" s="132"/>
      <c r="M35" s="132"/>
      <c r="N35" s="132"/>
      <c r="O35" s="132"/>
      <c r="P35" s="132"/>
      <c r="Q35" s="132"/>
      <c r="R35" s="132"/>
      <c r="S35" s="132"/>
      <c r="T35" s="132"/>
      <c r="U35" s="132"/>
      <c r="V35" s="132"/>
      <c r="W35" s="132"/>
      <c r="X35" s="132"/>
      <c r="Y35" s="132"/>
      <c r="Z35" s="132"/>
      <c r="AA35" s="136"/>
      <c r="AB35" s="486"/>
      <c r="AC35" s="486"/>
      <c r="AD35" s="486"/>
      <c r="AE35" s="486"/>
      <c r="AF35" s="486"/>
      <c r="AG35" s="486"/>
      <c r="AH35" s="132"/>
      <c r="AI35" s="132"/>
      <c r="AJ35" s="486"/>
      <c r="AK35" s="486"/>
      <c r="AL35" s="486"/>
      <c r="AM35" s="486"/>
      <c r="AN35" s="486"/>
      <c r="AO35" s="486"/>
      <c r="AP35" s="137"/>
      <c r="AQ35" s="8"/>
    </row>
    <row r="36" spans="1:43" ht="15" customHeight="1">
      <c r="A36" s="45"/>
      <c r="B36" s="131"/>
      <c r="C36" s="134" t="s">
        <v>1</v>
      </c>
      <c r="D36" s="132" t="s">
        <v>1461</v>
      </c>
      <c r="E36" s="132"/>
      <c r="F36" s="132"/>
      <c r="G36" s="132"/>
      <c r="H36" s="268"/>
      <c r="I36" s="132"/>
      <c r="J36" s="132"/>
      <c r="K36" s="132"/>
      <c r="L36" s="132"/>
      <c r="M36" s="132"/>
      <c r="N36" s="132"/>
      <c r="O36" s="132"/>
      <c r="P36" s="132"/>
      <c r="Q36" s="132"/>
      <c r="R36" s="132"/>
      <c r="S36" s="132"/>
      <c r="T36" s="909"/>
      <c r="U36" s="910"/>
      <c r="V36" s="154"/>
      <c r="W36" s="132"/>
      <c r="X36" s="132"/>
      <c r="Y36" s="132"/>
      <c r="Z36" s="132"/>
      <c r="AA36" s="136"/>
      <c r="AB36" s="486"/>
      <c r="AC36" s="486"/>
      <c r="AD36" s="486"/>
      <c r="AE36" s="486"/>
      <c r="AF36" s="486"/>
      <c r="AG36" s="486"/>
      <c r="AH36" s="132"/>
      <c r="AI36" s="132"/>
      <c r="AJ36" s="486"/>
      <c r="AK36" s="486"/>
      <c r="AL36" s="486"/>
      <c r="AM36" s="486"/>
      <c r="AN36" s="486"/>
      <c r="AO36" s="486"/>
      <c r="AP36" s="137"/>
      <c r="AQ36" s="8"/>
    </row>
    <row r="37" spans="1:43" ht="7.15" customHeight="1">
      <c r="A37" s="45"/>
      <c r="B37" s="131"/>
      <c r="C37" s="136"/>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7"/>
      <c r="AQ37" s="8"/>
    </row>
    <row r="38" spans="1:43" ht="24" customHeight="1">
      <c r="A38" s="45"/>
      <c r="B38" s="131"/>
      <c r="C38" s="134" t="s">
        <v>1</v>
      </c>
      <c r="D38" s="147" t="s">
        <v>1192</v>
      </c>
      <c r="E38" s="132"/>
      <c r="F38" s="132"/>
      <c r="G38" s="132"/>
      <c r="H38" s="132"/>
      <c r="I38" s="132"/>
      <c r="J38" s="132"/>
      <c r="K38" s="132"/>
      <c r="L38" s="132"/>
      <c r="M38" s="132"/>
      <c r="N38" s="132"/>
      <c r="O38" s="132"/>
      <c r="P38" s="132"/>
      <c r="Q38" s="132"/>
      <c r="R38" s="132"/>
      <c r="S38" s="132"/>
      <c r="T38" s="883"/>
      <c r="U38" s="884"/>
      <c r="V38" s="884"/>
      <c r="W38" s="884"/>
      <c r="X38" s="884"/>
      <c r="Y38" s="884"/>
      <c r="Z38" s="884"/>
      <c r="AA38" s="884"/>
      <c r="AB38" s="884"/>
      <c r="AC38" s="884"/>
      <c r="AD38" s="884"/>
      <c r="AE38" s="884"/>
      <c r="AF38" s="884"/>
      <c r="AG38" s="884"/>
      <c r="AH38" s="884"/>
      <c r="AI38" s="884"/>
      <c r="AJ38" s="884"/>
      <c r="AK38" s="884"/>
      <c r="AL38" s="884"/>
      <c r="AM38" s="884"/>
      <c r="AN38" s="884"/>
      <c r="AO38" s="885"/>
      <c r="AP38" s="137"/>
      <c r="AQ38" s="8"/>
    </row>
    <row r="39" spans="1:43" ht="7.35" customHeight="1">
      <c r="A39" s="45"/>
      <c r="B39" s="131"/>
      <c r="C39" s="136"/>
      <c r="D39" s="132"/>
      <c r="E39" s="132"/>
      <c r="F39" s="132"/>
      <c r="G39" s="132"/>
      <c r="H39" s="132"/>
      <c r="I39" s="132"/>
      <c r="J39" s="132"/>
      <c r="K39" s="132"/>
      <c r="L39" s="132"/>
      <c r="M39" s="132"/>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7"/>
      <c r="AQ39" s="84"/>
    </row>
    <row r="40" spans="1:43" ht="15" customHeight="1">
      <c r="A40" s="45"/>
      <c r="B40" s="131"/>
      <c r="C40" s="134" t="s">
        <v>1</v>
      </c>
      <c r="D40" s="132" t="s">
        <v>406</v>
      </c>
      <c r="E40" s="132"/>
      <c r="F40" s="132"/>
      <c r="G40" s="132"/>
      <c r="H40" s="132"/>
      <c r="I40" s="132"/>
      <c r="J40" s="132"/>
      <c r="K40" s="132"/>
      <c r="L40" s="132"/>
      <c r="M40" s="132"/>
      <c r="N40" s="135"/>
      <c r="O40" s="135"/>
      <c r="P40" s="135"/>
      <c r="Q40" s="135"/>
      <c r="R40" s="135"/>
      <c r="S40" s="135"/>
      <c r="T40" s="785"/>
      <c r="U40" s="792"/>
      <c r="V40" s="792"/>
      <c r="W40" s="792"/>
      <c r="X40" s="792"/>
      <c r="Y40" s="792"/>
      <c r="Z40" s="792"/>
      <c r="AA40" s="792"/>
      <c r="AB40" s="792"/>
      <c r="AC40" s="792"/>
      <c r="AD40" s="792"/>
      <c r="AE40" s="792"/>
      <c r="AF40" s="792"/>
      <c r="AG40" s="792"/>
      <c r="AH40" s="792"/>
      <c r="AI40" s="792"/>
      <c r="AJ40" s="792"/>
      <c r="AK40" s="792"/>
      <c r="AL40" s="792"/>
      <c r="AM40" s="792"/>
      <c r="AN40" s="792"/>
      <c r="AO40" s="793"/>
      <c r="AP40" s="137"/>
      <c r="AQ40" s="84"/>
    </row>
    <row r="41" spans="1:43" ht="15" customHeight="1">
      <c r="A41" s="45"/>
      <c r="B41" s="131"/>
      <c r="C41" s="136">
        <v>1</v>
      </c>
      <c r="D41" s="171" t="s">
        <v>1452</v>
      </c>
      <c r="E41" s="132"/>
      <c r="F41" s="132"/>
      <c r="G41" s="132"/>
      <c r="H41" s="132"/>
      <c r="I41" s="132"/>
      <c r="J41" s="132"/>
      <c r="K41" s="132"/>
      <c r="L41" s="132"/>
      <c r="M41" s="132"/>
      <c r="N41" s="135"/>
      <c r="O41" s="135"/>
      <c r="P41" s="135"/>
      <c r="Q41" s="135"/>
      <c r="R41" s="135"/>
      <c r="S41" s="135"/>
      <c r="T41" s="794"/>
      <c r="U41" s="795"/>
      <c r="V41" s="795"/>
      <c r="W41" s="795"/>
      <c r="X41" s="795"/>
      <c r="Y41" s="795"/>
      <c r="Z41" s="795"/>
      <c r="AA41" s="795"/>
      <c r="AB41" s="795"/>
      <c r="AC41" s="795"/>
      <c r="AD41" s="795"/>
      <c r="AE41" s="795"/>
      <c r="AF41" s="795"/>
      <c r="AG41" s="795"/>
      <c r="AH41" s="795"/>
      <c r="AI41" s="795"/>
      <c r="AJ41" s="795"/>
      <c r="AK41" s="795"/>
      <c r="AL41" s="795"/>
      <c r="AM41" s="795"/>
      <c r="AN41" s="795"/>
      <c r="AO41" s="796"/>
      <c r="AP41" s="137"/>
      <c r="AQ41" s="84"/>
    </row>
    <row r="42" spans="1:43" ht="15" customHeight="1">
      <c r="A42" s="45"/>
      <c r="B42" s="131"/>
      <c r="C42" s="132"/>
      <c r="D42" s="171" t="s">
        <v>1453</v>
      </c>
      <c r="E42" s="132"/>
      <c r="F42" s="132"/>
      <c r="G42" s="132"/>
      <c r="H42" s="132"/>
      <c r="I42" s="149"/>
      <c r="J42" s="132"/>
      <c r="K42" s="132"/>
      <c r="L42" s="132"/>
      <c r="M42" s="132"/>
      <c r="N42" s="135"/>
      <c r="O42" s="135"/>
      <c r="P42" s="135"/>
      <c r="Q42" s="135"/>
      <c r="R42" s="135"/>
      <c r="S42" s="135"/>
      <c r="T42" s="794"/>
      <c r="U42" s="795"/>
      <c r="V42" s="795"/>
      <c r="W42" s="795"/>
      <c r="X42" s="795"/>
      <c r="Y42" s="795"/>
      <c r="Z42" s="795"/>
      <c r="AA42" s="795"/>
      <c r="AB42" s="795"/>
      <c r="AC42" s="795"/>
      <c r="AD42" s="795"/>
      <c r="AE42" s="795"/>
      <c r="AF42" s="795"/>
      <c r="AG42" s="795"/>
      <c r="AH42" s="795"/>
      <c r="AI42" s="795"/>
      <c r="AJ42" s="795"/>
      <c r="AK42" s="795"/>
      <c r="AL42" s="795"/>
      <c r="AM42" s="795"/>
      <c r="AN42" s="795"/>
      <c r="AO42" s="796"/>
      <c r="AP42" s="137"/>
      <c r="AQ42" s="84"/>
    </row>
    <row r="43" spans="1:43" ht="15" customHeight="1">
      <c r="A43" s="45"/>
      <c r="B43" s="131"/>
      <c r="C43" s="136"/>
      <c r="D43" s="132"/>
      <c r="E43" s="132"/>
      <c r="F43" s="132"/>
      <c r="G43" s="132"/>
      <c r="H43" s="132"/>
      <c r="I43" s="132"/>
      <c r="J43" s="132"/>
      <c r="K43" s="132"/>
      <c r="L43" s="132"/>
      <c r="M43" s="132"/>
      <c r="N43" s="135"/>
      <c r="O43" s="135"/>
      <c r="P43" s="135"/>
      <c r="Q43" s="135"/>
      <c r="R43" s="135"/>
      <c r="S43" s="135"/>
      <c r="T43" s="797"/>
      <c r="U43" s="798"/>
      <c r="V43" s="798"/>
      <c r="W43" s="798"/>
      <c r="X43" s="798"/>
      <c r="Y43" s="798"/>
      <c r="Z43" s="798"/>
      <c r="AA43" s="798"/>
      <c r="AB43" s="798"/>
      <c r="AC43" s="798"/>
      <c r="AD43" s="798"/>
      <c r="AE43" s="798"/>
      <c r="AF43" s="798"/>
      <c r="AG43" s="798"/>
      <c r="AH43" s="798"/>
      <c r="AI43" s="798"/>
      <c r="AJ43" s="798"/>
      <c r="AK43" s="798"/>
      <c r="AL43" s="798"/>
      <c r="AM43" s="798"/>
      <c r="AN43" s="798"/>
      <c r="AO43" s="799"/>
      <c r="AP43" s="137"/>
      <c r="AQ43" s="84"/>
    </row>
    <row r="44" spans="1:43" ht="7.35" customHeight="1">
      <c r="A44" s="45"/>
      <c r="B44" s="131"/>
      <c r="C44" s="136"/>
      <c r="D44" s="136"/>
      <c r="E44" s="136"/>
      <c r="F44" s="136"/>
      <c r="G44" s="132"/>
      <c r="H44" s="132"/>
      <c r="I44" s="149"/>
      <c r="J44" s="132"/>
      <c r="K44" s="132"/>
      <c r="L44" s="132"/>
      <c r="M44" s="132"/>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7"/>
      <c r="AQ44" s="84"/>
    </row>
    <row r="45" spans="1:43" ht="15" customHeight="1">
      <c r="A45" s="45"/>
      <c r="B45" s="131"/>
      <c r="C45" s="134" t="s">
        <v>1</v>
      </c>
      <c r="D45" s="368" t="s">
        <v>997</v>
      </c>
      <c r="E45" s="132"/>
      <c r="F45" s="132"/>
      <c r="G45" s="135"/>
      <c r="H45" s="135"/>
      <c r="I45" s="135"/>
      <c r="J45" s="135"/>
      <c r="K45" s="135"/>
      <c r="L45" s="132"/>
      <c r="M45" s="132"/>
      <c r="N45" s="135"/>
      <c r="O45" s="135"/>
      <c r="P45" s="135"/>
      <c r="Q45" s="135"/>
      <c r="R45" s="135"/>
      <c r="S45" s="135"/>
      <c r="T45" s="785"/>
      <c r="U45" s="792"/>
      <c r="V45" s="792"/>
      <c r="W45" s="792"/>
      <c r="X45" s="792"/>
      <c r="Y45" s="792"/>
      <c r="Z45" s="792"/>
      <c r="AA45" s="792"/>
      <c r="AB45" s="792"/>
      <c r="AC45" s="792"/>
      <c r="AD45" s="792"/>
      <c r="AE45" s="792"/>
      <c r="AF45" s="792"/>
      <c r="AG45" s="792"/>
      <c r="AH45" s="792"/>
      <c r="AI45" s="792"/>
      <c r="AJ45" s="792"/>
      <c r="AK45" s="792"/>
      <c r="AL45" s="792"/>
      <c r="AM45" s="792"/>
      <c r="AN45" s="792"/>
      <c r="AO45" s="793"/>
      <c r="AP45" s="137"/>
      <c r="AQ45" s="84"/>
    </row>
    <row r="46" spans="1:43" ht="15" customHeight="1">
      <c r="A46" s="45"/>
      <c r="B46" s="131"/>
      <c r="C46" s="136">
        <v>1</v>
      </c>
      <c r="D46" s="171" t="s">
        <v>1452</v>
      </c>
      <c r="E46" s="132"/>
      <c r="F46" s="132"/>
      <c r="G46" s="135"/>
      <c r="H46" s="135"/>
      <c r="I46" s="135"/>
      <c r="J46" s="135"/>
      <c r="K46" s="135"/>
      <c r="L46" s="132"/>
      <c r="M46" s="132"/>
      <c r="N46" s="135"/>
      <c r="O46" s="135"/>
      <c r="P46" s="135"/>
      <c r="Q46" s="135"/>
      <c r="R46" s="135"/>
      <c r="S46" s="135"/>
      <c r="T46" s="794"/>
      <c r="U46" s="795"/>
      <c r="V46" s="795"/>
      <c r="W46" s="795"/>
      <c r="X46" s="795"/>
      <c r="Y46" s="795"/>
      <c r="Z46" s="795"/>
      <c r="AA46" s="795"/>
      <c r="AB46" s="795"/>
      <c r="AC46" s="795"/>
      <c r="AD46" s="795"/>
      <c r="AE46" s="795"/>
      <c r="AF46" s="795"/>
      <c r="AG46" s="795"/>
      <c r="AH46" s="795"/>
      <c r="AI46" s="795"/>
      <c r="AJ46" s="795"/>
      <c r="AK46" s="795"/>
      <c r="AL46" s="795"/>
      <c r="AM46" s="795"/>
      <c r="AN46" s="795"/>
      <c r="AO46" s="796"/>
      <c r="AP46" s="137"/>
      <c r="AQ46" s="84"/>
    </row>
    <row r="47" spans="1:43" ht="15" customHeight="1">
      <c r="A47" s="45"/>
      <c r="B47" s="131"/>
      <c r="C47" s="132"/>
      <c r="D47" s="171" t="s">
        <v>1453</v>
      </c>
      <c r="E47" s="132"/>
      <c r="F47" s="132"/>
      <c r="G47" s="135"/>
      <c r="H47" s="135"/>
      <c r="I47" s="135"/>
      <c r="J47" s="135"/>
      <c r="K47" s="135"/>
      <c r="L47" s="132"/>
      <c r="M47" s="132"/>
      <c r="N47" s="135"/>
      <c r="O47" s="135"/>
      <c r="P47" s="135"/>
      <c r="Q47" s="135"/>
      <c r="R47" s="135"/>
      <c r="S47" s="135"/>
      <c r="T47" s="794"/>
      <c r="U47" s="795"/>
      <c r="V47" s="795"/>
      <c r="W47" s="795"/>
      <c r="X47" s="795"/>
      <c r="Y47" s="795"/>
      <c r="Z47" s="795"/>
      <c r="AA47" s="795"/>
      <c r="AB47" s="795"/>
      <c r="AC47" s="795"/>
      <c r="AD47" s="795"/>
      <c r="AE47" s="795"/>
      <c r="AF47" s="795"/>
      <c r="AG47" s="795"/>
      <c r="AH47" s="795"/>
      <c r="AI47" s="795"/>
      <c r="AJ47" s="795"/>
      <c r="AK47" s="795"/>
      <c r="AL47" s="795"/>
      <c r="AM47" s="795"/>
      <c r="AN47" s="795"/>
      <c r="AO47" s="796"/>
      <c r="AP47" s="137"/>
      <c r="AQ47" s="84"/>
    </row>
    <row r="48" spans="1:43" ht="15" customHeight="1">
      <c r="A48" s="45"/>
      <c r="B48" s="131"/>
      <c r="C48" s="132"/>
      <c r="D48" s="132"/>
      <c r="E48" s="132"/>
      <c r="F48" s="132"/>
      <c r="G48" s="135"/>
      <c r="H48" s="135"/>
      <c r="I48" s="135"/>
      <c r="J48" s="135"/>
      <c r="K48" s="135"/>
      <c r="L48" s="132"/>
      <c r="M48" s="132"/>
      <c r="N48" s="135"/>
      <c r="O48" s="135"/>
      <c r="P48" s="135"/>
      <c r="Q48" s="135"/>
      <c r="R48" s="135"/>
      <c r="S48" s="135"/>
      <c r="T48" s="797"/>
      <c r="U48" s="798"/>
      <c r="V48" s="798"/>
      <c r="W48" s="798"/>
      <c r="X48" s="798"/>
      <c r="Y48" s="798"/>
      <c r="Z48" s="798"/>
      <c r="AA48" s="798"/>
      <c r="AB48" s="798"/>
      <c r="AC48" s="798"/>
      <c r="AD48" s="798"/>
      <c r="AE48" s="798"/>
      <c r="AF48" s="798"/>
      <c r="AG48" s="798"/>
      <c r="AH48" s="798"/>
      <c r="AI48" s="798"/>
      <c r="AJ48" s="798"/>
      <c r="AK48" s="798"/>
      <c r="AL48" s="798"/>
      <c r="AM48" s="798"/>
      <c r="AN48" s="798"/>
      <c r="AO48" s="799"/>
      <c r="AP48" s="137"/>
      <c r="AQ48" s="84"/>
    </row>
    <row r="49" spans="1:43" ht="7.35" customHeight="1">
      <c r="A49" s="45"/>
      <c r="B49" s="131"/>
      <c r="C49" s="132"/>
      <c r="D49" s="132"/>
      <c r="E49" s="132"/>
      <c r="F49" s="132"/>
      <c r="G49" s="135"/>
      <c r="H49" s="135"/>
      <c r="I49" s="135"/>
      <c r="J49" s="135"/>
      <c r="K49" s="135"/>
      <c r="L49" s="132"/>
      <c r="M49" s="132"/>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7"/>
      <c r="AQ49" s="84"/>
    </row>
    <row r="50" spans="1:43" ht="15" customHeight="1">
      <c r="A50" s="45"/>
      <c r="B50" s="131"/>
      <c r="C50" s="134" t="s">
        <v>1</v>
      </c>
      <c r="D50" s="368" t="s">
        <v>1009</v>
      </c>
      <c r="E50" s="132"/>
      <c r="F50" s="132"/>
      <c r="G50" s="135"/>
      <c r="H50" s="135"/>
      <c r="I50" s="135"/>
      <c r="J50" s="135"/>
      <c r="K50" s="135"/>
      <c r="L50" s="132"/>
      <c r="M50" s="132"/>
      <c r="N50" s="135"/>
      <c r="O50" s="135"/>
      <c r="P50" s="135"/>
      <c r="Q50" s="135"/>
      <c r="R50" s="135"/>
      <c r="S50" s="135"/>
      <c r="T50" s="785"/>
      <c r="U50" s="792"/>
      <c r="V50" s="792"/>
      <c r="W50" s="792"/>
      <c r="X50" s="792"/>
      <c r="Y50" s="792"/>
      <c r="Z50" s="792"/>
      <c r="AA50" s="792"/>
      <c r="AB50" s="792"/>
      <c r="AC50" s="792"/>
      <c r="AD50" s="792"/>
      <c r="AE50" s="792"/>
      <c r="AF50" s="792"/>
      <c r="AG50" s="792"/>
      <c r="AH50" s="792"/>
      <c r="AI50" s="792"/>
      <c r="AJ50" s="792"/>
      <c r="AK50" s="792"/>
      <c r="AL50" s="792"/>
      <c r="AM50" s="792"/>
      <c r="AN50" s="792"/>
      <c r="AO50" s="793"/>
      <c r="AP50" s="137"/>
      <c r="AQ50" s="84"/>
    </row>
    <row r="51" spans="1:43" ht="15" customHeight="1">
      <c r="A51" s="45"/>
      <c r="B51" s="131"/>
      <c r="C51" s="136"/>
      <c r="D51" s="368" t="s">
        <v>1463</v>
      </c>
      <c r="E51" s="132"/>
      <c r="F51" s="132"/>
      <c r="G51" s="135"/>
      <c r="H51" s="135"/>
      <c r="I51" s="135"/>
      <c r="J51" s="135"/>
      <c r="K51" s="135"/>
      <c r="L51" s="132"/>
      <c r="M51" s="132"/>
      <c r="N51" s="135"/>
      <c r="O51" s="135"/>
      <c r="P51" s="135"/>
      <c r="Q51" s="135"/>
      <c r="R51" s="135"/>
      <c r="S51" s="135"/>
      <c r="T51" s="794"/>
      <c r="U51" s="795"/>
      <c r="V51" s="795"/>
      <c r="W51" s="795"/>
      <c r="X51" s="795"/>
      <c r="Y51" s="795"/>
      <c r="Z51" s="795"/>
      <c r="AA51" s="795"/>
      <c r="AB51" s="795"/>
      <c r="AC51" s="795"/>
      <c r="AD51" s="795"/>
      <c r="AE51" s="795"/>
      <c r="AF51" s="795"/>
      <c r="AG51" s="795"/>
      <c r="AH51" s="795"/>
      <c r="AI51" s="795"/>
      <c r="AJ51" s="795"/>
      <c r="AK51" s="795"/>
      <c r="AL51" s="795"/>
      <c r="AM51" s="795"/>
      <c r="AN51" s="795"/>
      <c r="AO51" s="796"/>
      <c r="AP51" s="137"/>
      <c r="AQ51" s="84"/>
    </row>
    <row r="52" spans="1:43" ht="15" customHeight="1">
      <c r="A52" s="45"/>
      <c r="B52" s="131"/>
      <c r="C52" s="132"/>
      <c r="D52" s="267"/>
      <c r="E52" s="132"/>
      <c r="F52" s="132"/>
      <c r="G52" s="135"/>
      <c r="H52" s="135"/>
      <c r="I52" s="135"/>
      <c r="J52" s="135"/>
      <c r="K52" s="135"/>
      <c r="L52" s="132"/>
      <c r="M52" s="132"/>
      <c r="N52" s="135"/>
      <c r="O52" s="135"/>
      <c r="P52" s="135"/>
      <c r="Q52" s="135"/>
      <c r="R52" s="135"/>
      <c r="S52" s="135"/>
      <c r="T52" s="794"/>
      <c r="U52" s="795"/>
      <c r="V52" s="795"/>
      <c r="W52" s="795"/>
      <c r="X52" s="795"/>
      <c r="Y52" s="795"/>
      <c r="Z52" s="795"/>
      <c r="AA52" s="795"/>
      <c r="AB52" s="795"/>
      <c r="AC52" s="795"/>
      <c r="AD52" s="795"/>
      <c r="AE52" s="795"/>
      <c r="AF52" s="795"/>
      <c r="AG52" s="795"/>
      <c r="AH52" s="795"/>
      <c r="AI52" s="795"/>
      <c r="AJ52" s="795"/>
      <c r="AK52" s="795"/>
      <c r="AL52" s="795"/>
      <c r="AM52" s="795"/>
      <c r="AN52" s="795"/>
      <c r="AO52" s="796"/>
      <c r="AP52" s="137"/>
      <c r="AQ52" s="84"/>
    </row>
    <row r="53" spans="1:43" ht="15" customHeight="1">
      <c r="A53" s="45"/>
      <c r="B53" s="131"/>
      <c r="C53" s="132"/>
      <c r="D53" s="267"/>
      <c r="E53" s="132"/>
      <c r="F53" s="132"/>
      <c r="G53" s="135"/>
      <c r="H53" s="135"/>
      <c r="I53" s="135"/>
      <c r="J53" s="135"/>
      <c r="K53" s="135"/>
      <c r="L53" s="132"/>
      <c r="M53" s="132"/>
      <c r="N53" s="135"/>
      <c r="O53" s="135"/>
      <c r="P53" s="135"/>
      <c r="Q53" s="135"/>
      <c r="R53" s="135"/>
      <c r="S53" s="135"/>
      <c r="T53" s="797"/>
      <c r="U53" s="798"/>
      <c r="V53" s="798"/>
      <c r="W53" s="798"/>
      <c r="X53" s="798"/>
      <c r="Y53" s="798"/>
      <c r="Z53" s="798"/>
      <c r="AA53" s="798"/>
      <c r="AB53" s="798"/>
      <c r="AC53" s="798"/>
      <c r="AD53" s="798"/>
      <c r="AE53" s="798"/>
      <c r="AF53" s="798"/>
      <c r="AG53" s="798"/>
      <c r="AH53" s="798"/>
      <c r="AI53" s="798"/>
      <c r="AJ53" s="798"/>
      <c r="AK53" s="798"/>
      <c r="AL53" s="798"/>
      <c r="AM53" s="798"/>
      <c r="AN53" s="798"/>
      <c r="AO53" s="799"/>
      <c r="AP53" s="137"/>
      <c r="AQ53" s="84"/>
    </row>
    <row r="54" spans="1:43" ht="7.35" customHeight="1">
      <c r="A54" s="45"/>
      <c r="B54" s="131"/>
      <c r="C54" s="132"/>
      <c r="D54" s="132"/>
      <c r="E54" s="132"/>
      <c r="F54" s="132"/>
      <c r="G54" s="135"/>
      <c r="H54" s="135"/>
      <c r="I54" s="135"/>
      <c r="J54" s="135"/>
      <c r="K54" s="135"/>
      <c r="L54" s="132"/>
      <c r="M54" s="132"/>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7"/>
      <c r="AQ54" s="84"/>
    </row>
    <row r="55" spans="1:43" ht="15" customHeight="1">
      <c r="A55" s="45"/>
      <c r="B55" s="131"/>
      <c r="C55" s="134" t="s">
        <v>1</v>
      </c>
      <c r="D55" s="368" t="s">
        <v>1010</v>
      </c>
      <c r="E55" s="132"/>
      <c r="F55" s="132"/>
      <c r="G55" s="135"/>
      <c r="H55" s="135"/>
      <c r="I55" s="135"/>
      <c r="J55" s="135"/>
      <c r="K55" s="135"/>
      <c r="L55" s="132"/>
      <c r="M55" s="132"/>
      <c r="N55" s="135"/>
      <c r="O55" s="135"/>
      <c r="P55" s="135"/>
      <c r="Q55" s="135"/>
      <c r="R55" s="135"/>
      <c r="S55" s="135"/>
      <c r="T55" s="785"/>
      <c r="U55" s="792"/>
      <c r="V55" s="792"/>
      <c r="W55" s="792"/>
      <c r="X55" s="792"/>
      <c r="Y55" s="792"/>
      <c r="Z55" s="792"/>
      <c r="AA55" s="792"/>
      <c r="AB55" s="792"/>
      <c r="AC55" s="792"/>
      <c r="AD55" s="792"/>
      <c r="AE55" s="792"/>
      <c r="AF55" s="792"/>
      <c r="AG55" s="792"/>
      <c r="AH55" s="792"/>
      <c r="AI55" s="792"/>
      <c r="AJ55" s="792"/>
      <c r="AK55" s="792"/>
      <c r="AL55" s="792"/>
      <c r="AM55" s="792"/>
      <c r="AN55" s="792"/>
      <c r="AO55" s="793"/>
      <c r="AP55" s="137"/>
      <c r="AQ55" s="84"/>
    </row>
    <row r="56" spans="1:43" ht="15" customHeight="1">
      <c r="A56" s="45"/>
      <c r="B56" s="131"/>
      <c r="C56" s="136"/>
      <c r="D56" s="368" t="s">
        <v>1011</v>
      </c>
      <c r="E56" s="132"/>
      <c r="F56" s="132"/>
      <c r="G56" s="135"/>
      <c r="H56" s="135"/>
      <c r="I56" s="135"/>
      <c r="J56" s="135"/>
      <c r="K56" s="135"/>
      <c r="L56" s="132"/>
      <c r="M56" s="132"/>
      <c r="N56" s="135"/>
      <c r="O56" s="135"/>
      <c r="P56" s="135"/>
      <c r="Q56" s="135"/>
      <c r="R56" s="135"/>
      <c r="S56" s="135"/>
      <c r="T56" s="794"/>
      <c r="U56" s="795"/>
      <c r="V56" s="795"/>
      <c r="W56" s="795"/>
      <c r="X56" s="795"/>
      <c r="Y56" s="795"/>
      <c r="Z56" s="795"/>
      <c r="AA56" s="795"/>
      <c r="AB56" s="795"/>
      <c r="AC56" s="795"/>
      <c r="AD56" s="795"/>
      <c r="AE56" s="795"/>
      <c r="AF56" s="795"/>
      <c r="AG56" s="795"/>
      <c r="AH56" s="795"/>
      <c r="AI56" s="795"/>
      <c r="AJ56" s="795"/>
      <c r="AK56" s="795"/>
      <c r="AL56" s="795"/>
      <c r="AM56" s="795"/>
      <c r="AN56" s="795"/>
      <c r="AO56" s="796"/>
      <c r="AP56" s="137"/>
      <c r="AQ56" s="84"/>
    </row>
    <row r="57" spans="1:43" ht="15" customHeight="1">
      <c r="A57" s="45"/>
      <c r="B57" s="131"/>
      <c r="C57" s="132"/>
      <c r="D57" s="368" t="s">
        <v>1463</v>
      </c>
      <c r="E57" s="132"/>
      <c r="F57" s="132"/>
      <c r="G57" s="135"/>
      <c r="H57" s="135"/>
      <c r="I57" s="135"/>
      <c r="J57" s="135"/>
      <c r="K57" s="135"/>
      <c r="L57" s="132"/>
      <c r="M57" s="132"/>
      <c r="N57" s="135"/>
      <c r="O57" s="135"/>
      <c r="P57" s="135"/>
      <c r="Q57" s="135"/>
      <c r="R57" s="135"/>
      <c r="S57" s="135"/>
      <c r="T57" s="794"/>
      <c r="U57" s="795"/>
      <c r="V57" s="795"/>
      <c r="W57" s="795"/>
      <c r="X57" s="795"/>
      <c r="Y57" s="795"/>
      <c r="Z57" s="795"/>
      <c r="AA57" s="795"/>
      <c r="AB57" s="795"/>
      <c r="AC57" s="795"/>
      <c r="AD57" s="795"/>
      <c r="AE57" s="795"/>
      <c r="AF57" s="795"/>
      <c r="AG57" s="795"/>
      <c r="AH57" s="795"/>
      <c r="AI57" s="795"/>
      <c r="AJ57" s="795"/>
      <c r="AK57" s="795"/>
      <c r="AL57" s="795"/>
      <c r="AM57" s="795"/>
      <c r="AN57" s="795"/>
      <c r="AO57" s="796"/>
      <c r="AP57" s="137"/>
      <c r="AQ57" s="84"/>
    </row>
    <row r="58" spans="1:43" ht="15" customHeight="1">
      <c r="A58" s="45"/>
      <c r="B58" s="131"/>
      <c r="C58" s="132"/>
      <c r="D58" s="267"/>
      <c r="E58" s="132"/>
      <c r="F58" s="132"/>
      <c r="G58" s="135"/>
      <c r="H58" s="135"/>
      <c r="I58" s="135"/>
      <c r="J58" s="135"/>
      <c r="K58" s="135"/>
      <c r="L58" s="132"/>
      <c r="M58" s="132"/>
      <c r="N58" s="135"/>
      <c r="O58" s="135"/>
      <c r="P58" s="135"/>
      <c r="Q58" s="135"/>
      <c r="R58" s="135"/>
      <c r="S58" s="135"/>
      <c r="T58" s="797"/>
      <c r="U58" s="798"/>
      <c r="V58" s="798"/>
      <c r="W58" s="798"/>
      <c r="X58" s="798"/>
      <c r="Y58" s="798"/>
      <c r="Z58" s="798"/>
      <c r="AA58" s="798"/>
      <c r="AB58" s="798"/>
      <c r="AC58" s="798"/>
      <c r="AD58" s="798"/>
      <c r="AE58" s="798"/>
      <c r="AF58" s="798"/>
      <c r="AG58" s="798"/>
      <c r="AH58" s="798"/>
      <c r="AI58" s="798"/>
      <c r="AJ58" s="798"/>
      <c r="AK58" s="798"/>
      <c r="AL58" s="798"/>
      <c r="AM58" s="798"/>
      <c r="AN58" s="798"/>
      <c r="AO58" s="799"/>
      <c r="AP58" s="137"/>
      <c r="AQ58" s="84"/>
    </row>
    <row r="59" spans="1:43" ht="7.35" customHeight="1">
      <c r="A59" s="45"/>
      <c r="B59" s="131"/>
      <c r="C59" s="132"/>
      <c r="D59" s="267"/>
      <c r="E59" s="132"/>
      <c r="F59" s="132"/>
      <c r="G59" s="135"/>
      <c r="H59" s="135"/>
      <c r="I59" s="135"/>
      <c r="J59" s="135"/>
      <c r="K59" s="135"/>
      <c r="L59" s="132"/>
      <c r="M59" s="132"/>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7"/>
      <c r="AQ59" s="84"/>
    </row>
    <row r="60" spans="1:43" ht="15" customHeight="1">
      <c r="A60" s="45"/>
      <c r="B60" s="131"/>
      <c r="C60" s="134" t="s">
        <v>1</v>
      </c>
      <c r="D60" s="368" t="s">
        <v>1012</v>
      </c>
      <c r="E60" s="132"/>
      <c r="F60" s="132"/>
      <c r="G60" s="135"/>
      <c r="H60" s="135"/>
      <c r="I60" s="135"/>
      <c r="J60" s="135"/>
      <c r="K60" s="135"/>
      <c r="L60" s="132"/>
      <c r="M60" s="132"/>
      <c r="N60" s="135"/>
      <c r="O60" s="135"/>
      <c r="P60" s="135"/>
      <c r="Q60" s="135"/>
      <c r="R60" s="135"/>
      <c r="S60" s="135"/>
      <c r="T60" s="785"/>
      <c r="U60" s="792"/>
      <c r="V60" s="792"/>
      <c r="W60" s="792"/>
      <c r="X60" s="792"/>
      <c r="Y60" s="792"/>
      <c r="Z60" s="792"/>
      <c r="AA60" s="792"/>
      <c r="AB60" s="792"/>
      <c r="AC60" s="792"/>
      <c r="AD60" s="792"/>
      <c r="AE60" s="792"/>
      <c r="AF60" s="792"/>
      <c r="AG60" s="792"/>
      <c r="AH60" s="792"/>
      <c r="AI60" s="792"/>
      <c r="AJ60" s="792"/>
      <c r="AK60" s="792"/>
      <c r="AL60" s="792"/>
      <c r="AM60" s="792"/>
      <c r="AN60" s="792"/>
      <c r="AO60" s="793"/>
      <c r="AP60" s="137"/>
      <c r="AQ60" s="84"/>
    </row>
    <row r="61" spans="1:43" ht="15" customHeight="1">
      <c r="A61" s="45"/>
      <c r="B61" s="131"/>
      <c r="C61" s="136"/>
      <c r="D61" s="267"/>
      <c r="E61" s="132"/>
      <c r="F61" s="132"/>
      <c r="G61" s="135"/>
      <c r="H61" s="135"/>
      <c r="I61" s="135"/>
      <c r="J61" s="135"/>
      <c r="K61" s="135"/>
      <c r="L61" s="132"/>
      <c r="M61" s="132"/>
      <c r="N61" s="135"/>
      <c r="O61" s="135"/>
      <c r="P61" s="135"/>
      <c r="Q61" s="135"/>
      <c r="R61" s="135"/>
      <c r="S61" s="135"/>
      <c r="T61" s="794"/>
      <c r="U61" s="795"/>
      <c r="V61" s="795"/>
      <c r="W61" s="795"/>
      <c r="X61" s="795"/>
      <c r="Y61" s="795"/>
      <c r="Z61" s="795"/>
      <c r="AA61" s="795"/>
      <c r="AB61" s="795"/>
      <c r="AC61" s="795"/>
      <c r="AD61" s="795"/>
      <c r="AE61" s="795"/>
      <c r="AF61" s="795"/>
      <c r="AG61" s="795"/>
      <c r="AH61" s="795"/>
      <c r="AI61" s="795"/>
      <c r="AJ61" s="795"/>
      <c r="AK61" s="795"/>
      <c r="AL61" s="795"/>
      <c r="AM61" s="795"/>
      <c r="AN61" s="795"/>
      <c r="AO61" s="796"/>
      <c r="AP61" s="137"/>
      <c r="AQ61" s="84"/>
    </row>
    <row r="62" spans="1:43" ht="15" customHeight="1">
      <c r="A62" s="45"/>
      <c r="B62" s="131"/>
      <c r="C62" s="132"/>
      <c r="D62" s="132"/>
      <c r="E62" s="132"/>
      <c r="F62" s="132"/>
      <c r="G62" s="135"/>
      <c r="H62" s="135"/>
      <c r="I62" s="135"/>
      <c r="J62" s="135"/>
      <c r="K62" s="135"/>
      <c r="L62" s="132"/>
      <c r="M62" s="132"/>
      <c r="N62" s="135"/>
      <c r="O62" s="135"/>
      <c r="P62" s="135"/>
      <c r="Q62" s="135"/>
      <c r="R62" s="135"/>
      <c r="S62" s="135"/>
      <c r="T62" s="794"/>
      <c r="U62" s="795"/>
      <c r="V62" s="795"/>
      <c r="W62" s="795"/>
      <c r="X62" s="795"/>
      <c r="Y62" s="795"/>
      <c r="Z62" s="795"/>
      <c r="AA62" s="795"/>
      <c r="AB62" s="795"/>
      <c r="AC62" s="795"/>
      <c r="AD62" s="795"/>
      <c r="AE62" s="795"/>
      <c r="AF62" s="795"/>
      <c r="AG62" s="795"/>
      <c r="AH62" s="795"/>
      <c r="AI62" s="795"/>
      <c r="AJ62" s="795"/>
      <c r="AK62" s="795"/>
      <c r="AL62" s="795"/>
      <c r="AM62" s="795"/>
      <c r="AN62" s="795"/>
      <c r="AO62" s="796"/>
      <c r="AP62" s="137"/>
      <c r="AQ62" s="84"/>
    </row>
    <row r="63" spans="1:43" ht="15" customHeight="1">
      <c r="A63" s="45"/>
      <c r="B63" s="131"/>
      <c r="C63" s="132"/>
      <c r="D63" s="132"/>
      <c r="E63" s="132"/>
      <c r="F63" s="132"/>
      <c r="G63" s="135"/>
      <c r="H63" s="135"/>
      <c r="I63" s="135"/>
      <c r="J63" s="135"/>
      <c r="K63" s="135"/>
      <c r="L63" s="132"/>
      <c r="M63" s="132"/>
      <c r="N63" s="135"/>
      <c r="O63" s="135"/>
      <c r="P63" s="135"/>
      <c r="Q63" s="135"/>
      <c r="R63" s="135"/>
      <c r="S63" s="135"/>
      <c r="T63" s="797"/>
      <c r="U63" s="798"/>
      <c r="V63" s="798"/>
      <c r="W63" s="798"/>
      <c r="X63" s="798"/>
      <c r="Y63" s="798"/>
      <c r="Z63" s="798"/>
      <c r="AA63" s="798"/>
      <c r="AB63" s="798"/>
      <c r="AC63" s="798"/>
      <c r="AD63" s="798"/>
      <c r="AE63" s="798"/>
      <c r="AF63" s="798"/>
      <c r="AG63" s="798"/>
      <c r="AH63" s="798"/>
      <c r="AI63" s="798"/>
      <c r="AJ63" s="798"/>
      <c r="AK63" s="798"/>
      <c r="AL63" s="798"/>
      <c r="AM63" s="798"/>
      <c r="AN63" s="798"/>
      <c r="AO63" s="799"/>
      <c r="AP63" s="137"/>
      <c r="AQ63" s="84"/>
    </row>
    <row r="64" spans="1:43" ht="7.35" customHeight="1">
      <c r="A64" s="45"/>
      <c r="B64" s="131"/>
      <c r="C64" s="132"/>
      <c r="D64" s="267"/>
      <c r="E64" s="132"/>
      <c r="F64" s="132"/>
      <c r="G64" s="135"/>
      <c r="H64" s="135"/>
      <c r="I64" s="135"/>
      <c r="J64" s="135"/>
      <c r="K64" s="135"/>
      <c r="L64" s="132"/>
      <c r="M64" s="132"/>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7"/>
      <c r="AQ64" s="84"/>
    </row>
    <row r="65" spans="1:73" ht="15" customHeight="1">
      <c r="A65" s="45"/>
      <c r="B65" s="131"/>
      <c r="C65" s="134" t="s">
        <v>1</v>
      </c>
      <c r="D65" s="368" t="s">
        <v>1013</v>
      </c>
      <c r="E65" s="132"/>
      <c r="F65" s="132"/>
      <c r="G65" s="135"/>
      <c r="H65" s="135"/>
      <c r="I65" s="135"/>
      <c r="J65" s="135"/>
      <c r="K65" s="135"/>
      <c r="L65" s="132"/>
      <c r="M65" s="132"/>
      <c r="N65" s="135"/>
      <c r="O65" s="135"/>
      <c r="P65" s="135"/>
      <c r="Q65" s="135"/>
      <c r="R65" s="135"/>
      <c r="S65" s="135"/>
      <c r="T65" s="785"/>
      <c r="U65" s="792"/>
      <c r="V65" s="792"/>
      <c r="W65" s="792"/>
      <c r="X65" s="792"/>
      <c r="Y65" s="792"/>
      <c r="Z65" s="792"/>
      <c r="AA65" s="792"/>
      <c r="AB65" s="792"/>
      <c r="AC65" s="792"/>
      <c r="AD65" s="792"/>
      <c r="AE65" s="792"/>
      <c r="AF65" s="792"/>
      <c r="AG65" s="792"/>
      <c r="AH65" s="792"/>
      <c r="AI65" s="792"/>
      <c r="AJ65" s="792"/>
      <c r="AK65" s="792"/>
      <c r="AL65" s="792"/>
      <c r="AM65" s="792"/>
      <c r="AN65" s="792"/>
      <c r="AO65" s="793"/>
      <c r="AP65" s="137"/>
      <c r="AQ65" s="84"/>
    </row>
    <row r="66" spans="1:73" ht="15" customHeight="1">
      <c r="A66" s="45"/>
      <c r="B66" s="131"/>
      <c r="C66" s="136"/>
      <c r="D66" s="267"/>
      <c r="E66" s="132"/>
      <c r="F66" s="132"/>
      <c r="G66" s="135"/>
      <c r="H66" s="135"/>
      <c r="I66" s="135"/>
      <c r="J66" s="135"/>
      <c r="K66" s="135"/>
      <c r="L66" s="132"/>
      <c r="M66" s="132"/>
      <c r="N66" s="135"/>
      <c r="O66" s="135"/>
      <c r="P66" s="135"/>
      <c r="Q66" s="135"/>
      <c r="R66" s="135"/>
      <c r="S66" s="135"/>
      <c r="T66" s="794"/>
      <c r="U66" s="795"/>
      <c r="V66" s="795"/>
      <c r="W66" s="795"/>
      <c r="X66" s="795"/>
      <c r="Y66" s="795"/>
      <c r="Z66" s="795"/>
      <c r="AA66" s="795"/>
      <c r="AB66" s="795"/>
      <c r="AC66" s="795"/>
      <c r="AD66" s="795"/>
      <c r="AE66" s="795"/>
      <c r="AF66" s="795"/>
      <c r="AG66" s="795"/>
      <c r="AH66" s="795"/>
      <c r="AI66" s="795"/>
      <c r="AJ66" s="795"/>
      <c r="AK66" s="795"/>
      <c r="AL66" s="795"/>
      <c r="AM66" s="795"/>
      <c r="AN66" s="795"/>
      <c r="AO66" s="796"/>
      <c r="AP66" s="137"/>
      <c r="AQ66" s="84"/>
    </row>
    <row r="67" spans="1:73" ht="15" customHeight="1">
      <c r="A67" s="45"/>
      <c r="B67" s="131"/>
      <c r="C67" s="132"/>
      <c r="D67" s="132"/>
      <c r="E67" s="132"/>
      <c r="F67" s="132"/>
      <c r="G67" s="135"/>
      <c r="H67" s="135"/>
      <c r="I67" s="135"/>
      <c r="J67" s="135"/>
      <c r="K67" s="135"/>
      <c r="L67" s="132"/>
      <c r="M67" s="132"/>
      <c r="N67" s="135"/>
      <c r="O67" s="135"/>
      <c r="P67" s="135"/>
      <c r="Q67" s="135"/>
      <c r="R67" s="135"/>
      <c r="S67" s="135"/>
      <c r="T67" s="794"/>
      <c r="U67" s="795"/>
      <c r="V67" s="795"/>
      <c r="W67" s="795"/>
      <c r="X67" s="795"/>
      <c r="Y67" s="795"/>
      <c r="Z67" s="795"/>
      <c r="AA67" s="795"/>
      <c r="AB67" s="795"/>
      <c r="AC67" s="795"/>
      <c r="AD67" s="795"/>
      <c r="AE67" s="795"/>
      <c r="AF67" s="795"/>
      <c r="AG67" s="795"/>
      <c r="AH67" s="795"/>
      <c r="AI67" s="795"/>
      <c r="AJ67" s="795"/>
      <c r="AK67" s="795"/>
      <c r="AL67" s="795"/>
      <c r="AM67" s="795"/>
      <c r="AN67" s="795"/>
      <c r="AO67" s="796"/>
      <c r="AP67" s="137"/>
      <c r="AQ67" s="84"/>
    </row>
    <row r="68" spans="1:73" ht="15" customHeight="1">
      <c r="A68" s="45"/>
      <c r="B68" s="131"/>
      <c r="C68" s="132"/>
      <c r="D68" s="132"/>
      <c r="E68" s="132"/>
      <c r="F68" s="132"/>
      <c r="G68" s="135"/>
      <c r="H68" s="135"/>
      <c r="I68" s="135"/>
      <c r="J68" s="135"/>
      <c r="K68" s="135"/>
      <c r="L68" s="132"/>
      <c r="M68" s="132"/>
      <c r="N68" s="135"/>
      <c r="O68" s="135"/>
      <c r="P68" s="135"/>
      <c r="Q68" s="135"/>
      <c r="R68" s="135"/>
      <c r="S68" s="135"/>
      <c r="T68" s="797"/>
      <c r="U68" s="798"/>
      <c r="V68" s="798"/>
      <c r="W68" s="798"/>
      <c r="X68" s="798"/>
      <c r="Y68" s="798"/>
      <c r="Z68" s="798"/>
      <c r="AA68" s="798"/>
      <c r="AB68" s="798"/>
      <c r="AC68" s="798"/>
      <c r="AD68" s="798"/>
      <c r="AE68" s="798"/>
      <c r="AF68" s="798"/>
      <c r="AG68" s="798"/>
      <c r="AH68" s="798"/>
      <c r="AI68" s="798"/>
      <c r="AJ68" s="798"/>
      <c r="AK68" s="798"/>
      <c r="AL68" s="798"/>
      <c r="AM68" s="798"/>
      <c r="AN68" s="798"/>
      <c r="AO68" s="799"/>
      <c r="AP68" s="137"/>
      <c r="AQ68" s="84"/>
    </row>
    <row r="69" spans="1:73" ht="7.35" customHeight="1">
      <c r="A69" s="45"/>
      <c r="B69" s="157"/>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64"/>
      <c r="AQ69" s="84"/>
    </row>
    <row r="70" spans="1:73" ht="6.75" customHeight="1">
      <c r="A70" s="8"/>
      <c r="B70" s="8"/>
      <c r="C70" s="8"/>
      <c r="D70" s="8"/>
      <c r="E70" s="8"/>
      <c r="F70" s="8"/>
      <c r="G70" s="8"/>
      <c r="H70" s="8"/>
      <c r="I70" s="8"/>
      <c r="J70" s="8"/>
      <c r="K70" s="8"/>
      <c r="L70" s="8"/>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row>
    <row r="71" spans="1:73" ht="15" customHeight="1">
      <c r="A71" s="8"/>
      <c r="B71" s="333" t="s">
        <v>937</v>
      </c>
      <c r="C71" s="352"/>
      <c r="D71" s="133"/>
      <c r="E71" s="133"/>
      <c r="F71" s="133"/>
      <c r="G71" s="133"/>
      <c r="H71" s="163"/>
      <c r="I71" s="422" t="str">
        <f>IF(T24=1,"You have checked 'Benchmark Regulation applicable', please provide the following information about the benchmark"," ")</f>
        <v xml:space="preserve"> </v>
      </c>
      <c r="J71" s="59"/>
      <c r="K71" s="59"/>
      <c r="L71" s="59"/>
      <c r="M71" s="59"/>
      <c r="N71" s="59"/>
      <c r="O71" s="59"/>
      <c r="P71" s="59"/>
      <c r="Q71" s="60"/>
      <c r="R71" s="59"/>
      <c r="S71" s="59"/>
      <c r="T71" s="59"/>
      <c r="U71" s="59"/>
      <c r="V71" s="59"/>
      <c r="W71" s="59"/>
      <c r="X71" s="60"/>
      <c r="Y71" s="59"/>
      <c r="Z71" s="59"/>
      <c r="AA71" s="59"/>
      <c r="AB71" s="59"/>
      <c r="AC71" s="59"/>
      <c r="AD71" s="59"/>
      <c r="AE71" s="59"/>
      <c r="AF71" s="59"/>
      <c r="AG71" s="59"/>
      <c r="AH71" s="60"/>
      <c r="AI71" s="59"/>
      <c r="AJ71" s="60"/>
      <c r="AK71" s="59"/>
      <c r="AL71" s="60"/>
      <c r="AM71" s="59" t="str">
        <f>IF(T24&lt;&gt;1,"See below"," ")</f>
        <v>See below</v>
      </c>
      <c r="AN71" s="59"/>
      <c r="AO71" s="60"/>
      <c r="AP71" s="60" t="str">
        <f>IF(T24&lt;&gt;1,CHAR(242)," ")</f>
        <v>ò</v>
      </c>
      <c r="AQ71" s="119"/>
    </row>
    <row r="72" spans="1:73" ht="7.15" customHeight="1">
      <c r="A72" s="8"/>
      <c r="B72" s="131"/>
      <c r="C72" s="132"/>
      <c r="D72" s="132"/>
      <c r="E72" s="132"/>
      <c r="F72" s="132"/>
      <c r="G72" s="132"/>
      <c r="H72" s="132"/>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63"/>
      <c r="AQ72" s="123"/>
    </row>
    <row r="73" spans="1:73" ht="15" customHeight="1">
      <c r="A73" s="8"/>
      <c r="B73" s="131"/>
      <c r="C73" s="134" t="s">
        <v>1</v>
      </c>
      <c r="D73" s="132" t="s">
        <v>1231</v>
      </c>
      <c r="E73" s="132"/>
      <c r="F73" s="132"/>
      <c r="G73" s="132"/>
      <c r="H73" s="132"/>
      <c r="I73" s="132"/>
      <c r="J73" s="132"/>
      <c r="K73" s="132"/>
      <c r="L73" s="132"/>
      <c r="M73" s="132"/>
      <c r="N73" s="132"/>
      <c r="O73" s="132"/>
      <c r="P73" s="132"/>
      <c r="Q73" s="132"/>
      <c r="R73" s="132"/>
      <c r="S73" s="132"/>
      <c r="T73" s="132"/>
      <c r="U73" s="115"/>
      <c r="V73" s="132"/>
      <c r="W73" s="132"/>
      <c r="X73" s="132"/>
      <c r="Y73" s="132"/>
      <c r="Z73" s="132"/>
      <c r="AA73" s="132"/>
      <c r="AB73" s="132"/>
      <c r="AC73" s="132"/>
      <c r="AD73" s="132"/>
      <c r="AE73" s="132"/>
      <c r="AF73" s="132"/>
      <c r="AG73" s="132"/>
      <c r="AH73" s="132"/>
      <c r="AI73" s="132"/>
      <c r="AJ73" s="132"/>
      <c r="AK73" s="132"/>
      <c r="AL73" s="132"/>
      <c r="AM73" s="132"/>
      <c r="AN73" s="132"/>
      <c r="AO73" s="132"/>
      <c r="AP73" s="137"/>
      <c r="AQ73" s="123"/>
    </row>
    <row r="74" spans="1:73" ht="7.15" customHeight="1">
      <c r="A74" s="8"/>
      <c r="B74" s="131"/>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c r="AM74" s="132"/>
      <c r="AN74" s="132"/>
      <c r="AO74" s="132"/>
      <c r="AP74" s="137"/>
      <c r="AQ74" s="123"/>
    </row>
    <row r="75" spans="1:73" ht="7.15" customHeight="1">
      <c r="A75" s="8"/>
      <c r="B75" s="131"/>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2"/>
      <c r="AP75" s="137"/>
      <c r="AQ75" s="393"/>
    </row>
    <row r="76" spans="1:73" ht="48.75" customHeight="1">
      <c r="A76" s="8"/>
      <c r="B76" s="131"/>
      <c r="C76" s="706" t="s">
        <v>652</v>
      </c>
      <c r="D76" s="687"/>
      <c r="E76" s="687"/>
      <c r="F76" s="687"/>
      <c r="G76" s="687"/>
      <c r="H76" s="687"/>
      <c r="I76" s="687"/>
      <c r="J76" s="687"/>
      <c r="K76" s="687"/>
      <c r="L76" s="687"/>
      <c r="M76" s="688"/>
      <c r="N76" s="853" t="s">
        <v>986</v>
      </c>
      <c r="O76" s="854"/>
      <c r="P76" s="854"/>
      <c r="Q76" s="854"/>
      <c r="R76" s="854"/>
      <c r="S76" s="855"/>
      <c r="T76" s="853" t="s">
        <v>938</v>
      </c>
      <c r="U76" s="854"/>
      <c r="V76" s="854"/>
      <c r="W76" s="854"/>
      <c r="X76" s="854"/>
      <c r="Y76" s="854"/>
      <c r="Z76" s="855"/>
      <c r="AA76" s="856" t="s">
        <v>1304</v>
      </c>
      <c r="AB76" s="857"/>
      <c r="AC76" s="858"/>
      <c r="AD76" s="880" t="s">
        <v>939</v>
      </c>
      <c r="AE76" s="881"/>
      <c r="AF76" s="881"/>
      <c r="AG76" s="881"/>
      <c r="AH76" s="882"/>
      <c r="AI76" s="686" t="s">
        <v>940</v>
      </c>
      <c r="AJ76" s="687"/>
      <c r="AK76" s="687"/>
      <c r="AL76" s="687"/>
      <c r="AM76" s="688"/>
      <c r="AN76" s="758" t="s">
        <v>1305</v>
      </c>
      <c r="AO76" s="760" t="s">
        <v>1306</v>
      </c>
      <c r="AP76" s="137"/>
      <c r="AQ76" s="393"/>
    </row>
    <row r="77" spans="1:73" ht="15" customHeight="1">
      <c r="A77" s="8"/>
      <c r="B77" s="131"/>
      <c r="C77" s="421"/>
      <c r="D77" s="419"/>
      <c r="E77" s="419"/>
      <c r="F77" s="419"/>
      <c r="G77" s="419"/>
      <c r="H77" s="419"/>
      <c r="I77" s="419"/>
      <c r="J77" s="419"/>
      <c r="K77" s="419"/>
      <c r="L77" s="419"/>
      <c r="M77" s="420"/>
      <c r="N77" s="708"/>
      <c r="O77" s="689"/>
      <c r="P77" s="689"/>
      <c r="Q77" s="689"/>
      <c r="R77" s="689"/>
      <c r="S77" s="690"/>
      <c r="T77" s="689"/>
      <c r="U77" s="689"/>
      <c r="V77" s="689"/>
      <c r="W77" s="689"/>
      <c r="X77" s="689"/>
      <c r="Y77" s="689"/>
      <c r="Z77" s="690"/>
      <c r="AA77" s="708"/>
      <c r="AB77" s="689"/>
      <c r="AC77" s="690"/>
      <c r="AD77" s="413" t="s">
        <v>1307</v>
      </c>
      <c r="AE77" s="413" t="s">
        <v>1308</v>
      </c>
      <c r="AF77" s="413" t="s">
        <v>1309</v>
      </c>
      <c r="AG77" s="413" t="s">
        <v>1310</v>
      </c>
      <c r="AH77" s="413" t="s">
        <v>1311</v>
      </c>
      <c r="AI77" s="415"/>
      <c r="AJ77" s="412"/>
      <c r="AK77" s="412"/>
      <c r="AL77" s="412"/>
      <c r="AM77" s="411"/>
      <c r="AN77" s="759"/>
      <c r="AO77" s="761"/>
      <c r="AP77" s="137"/>
      <c r="AQ77" s="393"/>
      <c r="AS77" s="414"/>
      <c r="AT77" s="418" t="s">
        <v>1317</v>
      </c>
      <c r="AU77" s="414"/>
      <c r="AV77" s="414"/>
      <c r="AW77" s="414"/>
      <c r="AX77" s="414"/>
      <c r="AY77" s="414"/>
      <c r="AZ77" s="414"/>
      <c r="BA77" s="414"/>
      <c r="BB77" s="414"/>
      <c r="BC77" s="414"/>
      <c r="BD77" s="414"/>
      <c r="BE77" s="414"/>
      <c r="BF77" s="414"/>
      <c r="BG77" s="414"/>
      <c r="BH77" s="414"/>
      <c r="BI77" s="414"/>
      <c r="BJ77" s="414"/>
      <c r="BK77" s="414"/>
      <c r="BL77" s="414"/>
      <c r="BM77" s="414"/>
      <c r="BN77" s="414"/>
      <c r="BO77" s="414"/>
      <c r="BP77" s="414"/>
      <c r="BQ77" s="414"/>
      <c r="BR77" s="414"/>
      <c r="BS77" s="414"/>
      <c r="BT77" s="414"/>
      <c r="BU77" s="414"/>
    </row>
    <row r="78" spans="1:73" ht="30" customHeight="1">
      <c r="A78" s="8"/>
      <c r="B78" s="131"/>
      <c r="C78" s="846"/>
      <c r="D78" s="847"/>
      <c r="E78" s="847"/>
      <c r="F78" s="847"/>
      <c r="G78" s="847"/>
      <c r="H78" s="847"/>
      <c r="I78" s="847"/>
      <c r="J78" s="847"/>
      <c r="K78" s="847"/>
      <c r="L78" s="847"/>
      <c r="M78" s="848"/>
      <c r="N78" s="680"/>
      <c r="O78" s="681"/>
      <c r="P78" s="681"/>
      <c r="Q78" s="681"/>
      <c r="R78" s="681"/>
      <c r="S78" s="682"/>
      <c r="T78" s="680"/>
      <c r="U78" s="681"/>
      <c r="V78" s="681"/>
      <c r="W78" s="681"/>
      <c r="X78" s="681"/>
      <c r="Y78" s="681"/>
      <c r="Z78" s="682"/>
      <c r="AA78" s="694"/>
      <c r="AB78" s="695"/>
      <c r="AC78" s="696"/>
      <c r="AD78" s="426"/>
      <c r="AE78" s="426"/>
      <c r="AF78" s="426"/>
      <c r="AG78" s="426"/>
      <c r="AH78" s="426"/>
      <c r="AI78" s="709"/>
      <c r="AJ78" s="710"/>
      <c r="AK78" s="710"/>
      <c r="AL78" s="710"/>
      <c r="AM78" s="711"/>
      <c r="AN78" s="426"/>
      <c r="AO78" s="426"/>
      <c r="AP78" s="137"/>
      <c r="AQ78" s="393"/>
      <c r="AS78" s="414"/>
      <c r="AT78" s="417" t="s">
        <v>1312</v>
      </c>
      <c r="AU78" s="417" t="s">
        <v>948</v>
      </c>
      <c r="AV78" s="417"/>
      <c r="AW78" s="417"/>
      <c r="AX78" s="417"/>
      <c r="AY78" s="417"/>
      <c r="AZ78" s="417"/>
      <c r="BA78" s="417"/>
      <c r="BB78" s="417"/>
      <c r="BC78" s="417"/>
      <c r="BD78" s="417"/>
      <c r="BE78" s="417"/>
      <c r="BF78" s="417"/>
      <c r="BG78" s="417"/>
      <c r="BH78" s="417"/>
      <c r="BI78" s="414"/>
      <c r="BJ78" s="414"/>
      <c r="BK78" s="414"/>
      <c r="BL78" s="414"/>
      <c r="BM78" s="414"/>
      <c r="BN78" s="414"/>
      <c r="BO78" s="414"/>
      <c r="BP78" s="414"/>
      <c r="BQ78" s="414"/>
      <c r="BR78" s="414"/>
      <c r="BS78" s="414"/>
      <c r="BT78" s="414"/>
      <c r="BU78" s="414"/>
    </row>
    <row r="79" spans="1:73" ht="30" customHeight="1">
      <c r="A79" s="8"/>
      <c r="B79" s="131"/>
      <c r="C79" s="846"/>
      <c r="D79" s="847"/>
      <c r="E79" s="847"/>
      <c r="F79" s="847"/>
      <c r="G79" s="847"/>
      <c r="H79" s="847"/>
      <c r="I79" s="847"/>
      <c r="J79" s="847"/>
      <c r="K79" s="847"/>
      <c r="L79" s="847"/>
      <c r="M79" s="848"/>
      <c r="N79" s="680"/>
      <c r="O79" s="681"/>
      <c r="P79" s="681"/>
      <c r="Q79" s="681"/>
      <c r="R79" s="681"/>
      <c r="S79" s="682"/>
      <c r="T79" s="680"/>
      <c r="U79" s="681"/>
      <c r="V79" s="681"/>
      <c r="W79" s="681"/>
      <c r="X79" s="681"/>
      <c r="Y79" s="681"/>
      <c r="Z79" s="682"/>
      <c r="AA79" s="694"/>
      <c r="AB79" s="695"/>
      <c r="AC79" s="696"/>
      <c r="AD79" s="426"/>
      <c r="AE79" s="426"/>
      <c r="AF79" s="426"/>
      <c r="AG79" s="426"/>
      <c r="AH79" s="426"/>
      <c r="AI79" s="709"/>
      <c r="AJ79" s="710"/>
      <c r="AK79" s="710"/>
      <c r="AL79" s="710"/>
      <c r="AM79" s="711"/>
      <c r="AN79" s="427"/>
      <c r="AO79" s="427"/>
      <c r="AP79" s="137"/>
      <c r="AQ79" s="393"/>
      <c r="AS79" s="414"/>
      <c r="AT79" s="417" t="s">
        <v>1313</v>
      </c>
      <c r="AU79" s="417" t="s">
        <v>949</v>
      </c>
      <c r="AV79" s="417"/>
      <c r="AW79" s="417"/>
      <c r="AX79" s="417"/>
      <c r="AY79" s="417"/>
      <c r="AZ79" s="417"/>
      <c r="BA79" s="417"/>
      <c r="BB79" s="417"/>
      <c r="BC79" s="417"/>
      <c r="BD79" s="417"/>
      <c r="BE79" s="417"/>
      <c r="BF79" s="417"/>
      <c r="BG79" s="417"/>
      <c r="BH79" s="417"/>
      <c r="BI79" s="414"/>
      <c r="BJ79" s="414"/>
      <c r="BK79" s="414"/>
      <c r="BL79" s="414"/>
      <c r="BM79" s="414"/>
      <c r="BN79" s="414"/>
      <c r="BO79" s="414"/>
      <c r="BP79" s="414"/>
      <c r="BQ79" s="414"/>
      <c r="BR79" s="414"/>
      <c r="BS79" s="414"/>
      <c r="BT79" s="414"/>
      <c r="BU79" s="414"/>
    </row>
    <row r="80" spans="1:73" ht="30" customHeight="1">
      <c r="A80" s="8"/>
      <c r="B80" s="131"/>
      <c r="C80" s="846"/>
      <c r="D80" s="847"/>
      <c r="E80" s="847"/>
      <c r="F80" s="847"/>
      <c r="G80" s="847"/>
      <c r="H80" s="847"/>
      <c r="I80" s="847"/>
      <c r="J80" s="847"/>
      <c r="K80" s="847"/>
      <c r="L80" s="847"/>
      <c r="M80" s="848"/>
      <c r="N80" s="680"/>
      <c r="O80" s="681"/>
      <c r="P80" s="681"/>
      <c r="Q80" s="681"/>
      <c r="R80" s="681"/>
      <c r="S80" s="682"/>
      <c r="T80" s="680"/>
      <c r="U80" s="681"/>
      <c r="V80" s="681"/>
      <c r="W80" s="681"/>
      <c r="X80" s="681"/>
      <c r="Y80" s="681"/>
      <c r="Z80" s="682"/>
      <c r="AA80" s="694"/>
      <c r="AB80" s="695"/>
      <c r="AC80" s="696"/>
      <c r="AD80" s="426"/>
      <c r="AE80" s="426"/>
      <c r="AF80" s="426"/>
      <c r="AG80" s="426"/>
      <c r="AH80" s="426"/>
      <c r="AI80" s="709"/>
      <c r="AJ80" s="710"/>
      <c r="AK80" s="710"/>
      <c r="AL80" s="710"/>
      <c r="AM80" s="711"/>
      <c r="AN80" s="427"/>
      <c r="AO80" s="427"/>
      <c r="AP80" s="137"/>
      <c r="AQ80" s="393"/>
      <c r="AS80" s="414"/>
      <c r="AT80" s="417" t="s">
        <v>1314</v>
      </c>
      <c r="AU80" s="417" t="s">
        <v>950</v>
      </c>
      <c r="AV80" s="417"/>
      <c r="AW80" s="417"/>
      <c r="AX80" s="417"/>
      <c r="AY80" s="417"/>
      <c r="AZ80" s="417"/>
      <c r="BA80" s="417"/>
      <c r="BB80" s="417"/>
      <c r="BC80" s="417"/>
      <c r="BD80" s="417"/>
      <c r="BE80" s="417"/>
      <c r="BF80" s="417"/>
      <c r="BG80" s="417"/>
      <c r="BH80" s="417"/>
      <c r="BI80" s="414"/>
      <c r="BJ80" s="414"/>
      <c r="BK80" s="414"/>
      <c r="BL80" s="414"/>
      <c r="BM80" s="414"/>
      <c r="BN80" s="414"/>
      <c r="BO80" s="414"/>
      <c r="BP80" s="414"/>
      <c r="BQ80" s="414"/>
      <c r="BR80" s="414"/>
      <c r="BS80" s="414"/>
      <c r="BT80" s="414"/>
      <c r="BU80" s="414"/>
    </row>
    <row r="81" spans="1:73" ht="30" customHeight="1">
      <c r="A81" s="8"/>
      <c r="B81" s="131"/>
      <c r="C81" s="846"/>
      <c r="D81" s="847"/>
      <c r="E81" s="847"/>
      <c r="F81" s="847"/>
      <c r="G81" s="847"/>
      <c r="H81" s="847"/>
      <c r="I81" s="847"/>
      <c r="J81" s="847"/>
      <c r="K81" s="847"/>
      <c r="L81" s="847"/>
      <c r="M81" s="848"/>
      <c r="N81" s="680"/>
      <c r="O81" s="681"/>
      <c r="P81" s="681"/>
      <c r="Q81" s="681"/>
      <c r="R81" s="681"/>
      <c r="S81" s="682"/>
      <c r="T81" s="680"/>
      <c r="U81" s="681"/>
      <c r="V81" s="681"/>
      <c r="W81" s="681"/>
      <c r="X81" s="681"/>
      <c r="Y81" s="681"/>
      <c r="Z81" s="682"/>
      <c r="AA81" s="694"/>
      <c r="AB81" s="695"/>
      <c r="AC81" s="696"/>
      <c r="AD81" s="426"/>
      <c r="AE81" s="426"/>
      <c r="AF81" s="426"/>
      <c r="AG81" s="426"/>
      <c r="AH81" s="426"/>
      <c r="AI81" s="709"/>
      <c r="AJ81" s="710"/>
      <c r="AK81" s="710"/>
      <c r="AL81" s="710"/>
      <c r="AM81" s="711"/>
      <c r="AN81" s="427"/>
      <c r="AO81" s="427"/>
      <c r="AP81" s="137"/>
      <c r="AQ81" s="393"/>
      <c r="AS81" s="414"/>
      <c r="AT81" s="417" t="s">
        <v>1315</v>
      </c>
      <c r="AU81" s="417" t="s">
        <v>951</v>
      </c>
      <c r="AV81" s="417"/>
      <c r="AW81" s="417"/>
      <c r="AX81" s="417"/>
      <c r="AY81" s="417"/>
      <c r="AZ81" s="417"/>
      <c r="BA81" s="417"/>
      <c r="BB81" s="417"/>
      <c r="BC81" s="417"/>
      <c r="BD81" s="417"/>
      <c r="BE81" s="417"/>
      <c r="BF81" s="417"/>
      <c r="BG81" s="417"/>
      <c r="BH81" s="417"/>
      <c r="BI81" s="414"/>
      <c r="BJ81" s="414"/>
      <c r="BK81" s="414"/>
      <c r="BL81" s="414"/>
      <c r="BM81" s="414"/>
      <c r="BN81" s="414"/>
      <c r="BO81" s="414"/>
      <c r="BP81" s="414"/>
      <c r="BQ81" s="414"/>
      <c r="BR81" s="414"/>
      <c r="BS81" s="414"/>
      <c r="BT81" s="414"/>
      <c r="BU81" s="414"/>
    </row>
    <row r="82" spans="1:73" ht="30" customHeight="1">
      <c r="A82" s="8"/>
      <c r="B82" s="131"/>
      <c r="C82" s="846"/>
      <c r="D82" s="847"/>
      <c r="E82" s="847"/>
      <c r="F82" s="847"/>
      <c r="G82" s="847"/>
      <c r="H82" s="847"/>
      <c r="I82" s="847"/>
      <c r="J82" s="847"/>
      <c r="K82" s="847"/>
      <c r="L82" s="847"/>
      <c r="M82" s="848"/>
      <c r="N82" s="680"/>
      <c r="O82" s="681"/>
      <c r="P82" s="681"/>
      <c r="Q82" s="681"/>
      <c r="R82" s="681"/>
      <c r="S82" s="682"/>
      <c r="T82" s="680"/>
      <c r="U82" s="681"/>
      <c r="V82" s="681"/>
      <c r="W82" s="681"/>
      <c r="X82" s="681"/>
      <c r="Y82" s="681"/>
      <c r="Z82" s="682"/>
      <c r="AA82" s="694"/>
      <c r="AB82" s="695"/>
      <c r="AC82" s="696"/>
      <c r="AD82" s="426"/>
      <c r="AE82" s="426"/>
      <c r="AF82" s="426"/>
      <c r="AG82" s="426"/>
      <c r="AH82" s="426"/>
      <c r="AI82" s="709"/>
      <c r="AJ82" s="710"/>
      <c r="AK82" s="710"/>
      <c r="AL82" s="710"/>
      <c r="AM82" s="711"/>
      <c r="AN82" s="427"/>
      <c r="AO82" s="427"/>
      <c r="AP82" s="137"/>
      <c r="AQ82" s="393"/>
      <c r="AS82" s="414"/>
      <c r="AT82" s="417" t="s">
        <v>1316</v>
      </c>
      <c r="AU82" s="417" t="s">
        <v>952</v>
      </c>
      <c r="AV82" s="417"/>
      <c r="AW82" s="417"/>
      <c r="AX82" s="417"/>
      <c r="AY82" s="417"/>
      <c r="AZ82" s="417"/>
      <c r="BA82" s="417"/>
      <c r="BB82" s="417"/>
      <c r="BC82" s="417"/>
      <c r="BD82" s="417"/>
      <c r="BE82" s="417"/>
      <c r="BF82" s="417"/>
      <c r="BG82" s="417"/>
      <c r="BH82" s="417"/>
      <c r="BI82" s="414"/>
      <c r="BJ82" s="414"/>
      <c r="BK82" s="414"/>
      <c r="BL82" s="414"/>
      <c r="BM82" s="414"/>
      <c r="BN82" s="414"/>
      <c r="BO82" s="414"/>
      <c r="BP82" s="414"/>
      <c r="BQ82" s="414"/>
      <c r="BR82" s="414"/>
      <c r="BS82" s="414"/>
      <c r="BT82" s="414"/>
      <c r="BU82" s="414"/>
    </row>
    <row r="83" spans="1:73" ht="30" customHeight="1">
      <c r="A83" s="8"/>
      <c r="B83" s="131"/>
      <c r="C83" s="846"/>
      <c r="D83" s="847"/>
      <c r="E83" s="847"/>
      <c r="F83" s="847"/>
      <c r="G83" s="847"/>
      <c r="H83" s="847"/>
      <c r="I83" s="847"/>
      <c r="J83" s="847"/>
      <c r="K83" s="847"/>
      <c r="L83" s="847"/>
      <c r="M83" s="848"/>
      <c r="N83" s="680"/>
      <c r="O83" s="681"/>
      <c r="P83" s="681"/>
      <c r="Q83" s="681"/>
      <c r="R83" s="681"/>
      <c r="S83" s="682"/>
      <c r="T83" s="680"/>
      <c r="U83" s="681"/>
      <c r="V83" s="681"/>
      <c r="W83" s="681"/>
      <c r="X83" s="681"/>
      <c r="Y83" s="681"/>
      <c r="Z83" s="682"/>
      <c r="AA83" s="694"/>
      <c r="AB83" s="695"/>
      <c r="AC83" s="696"/>
      <c r="AD83" s="426"/>
      <c r="AE83" s="426"/>
      <c r="AF83" s="426"/>
      <c r="AG83" s="426"/>
      <c r="AH83" s="426"/>
      <c r="AI83" s="709"/>
      <c r="AJ83" s="710"/>
      <c r="AK83" s="710"/>
      <c r="AL83" s="710"/>
      <c r="AM83" s="711"/>
      <c r="AN83" s="427"/>
      <c r="AO83" s="427"/>
      <c r="AP83" s="137"/>
      <c r="AQ83" s="393"/>
    </row>
    <row r="84" spans="1:73" ht="30" customHeight="1">
      <c r="A84" s="8"/>
      <c r="B84" s="131"/>
      <c r="C84" s="846"/>
      <c r="D84" s="847"/>
      <c r="E84" s="847"/>
      <c r="F84" s="847"/>
      <c r="G84" s="847"/>
      <c r="H84" s="847"/>
      <c r="I84" s="847"/>
      <c r="J84" s="847"/>
      <c r="K84" s="847"/>
      <c r="L84" s="847"/>
      <c r="M84" s="848"/>
      <c r="N84" s="680"/>
      <c r="O84" s="681"/>
      <c r="P84" s="681"/>
      <c r="Q84" s="681"/>
      <c r="R84" s="681"/>
      <c r="S84" s="682"/>
      <c r="T84" s="680"/>
      <c r="U84" s="681"/>
      <c r="V84" s="681"/>
      <c r="W84" s="681"/>
      <c r="X84" s="681"/>
      <c r="Y84" s="681"/>
      <c r="Z84" s="682"/>
      <c r="AA84" s="694"/>
      <c r="AB84" s="695"/>
      <c r="AC84" s="696"/>
      <c r="AD84" s="426"/>
      <c r="AE84" s="426"/>
      <c r="AF84" s="426"/>
      <c r="AG84" s="426"/>
      <c r="AH84" s="426"/>
      <c r="AI84" s="709"/>
      <c r="AJ84" s="710"/>
      <c r="AK84" s="710"/>
      <c r="AL84" s="710"/>
      <c r="AM84" s="711"/>
      <c r="AN84" s="427"/>
      <c r="AO84" s="427"/>
      <c r="AP84" s="137"/>
      <c r="AQ84" s="393"/>
    </row>
    <row r="85" spans="1:73" ht="30" customHeight="1">
      <c r="A85" s="8"/>
      <c r="B85" s="131"/>
      <c r="C85" s="846"/>
      <c r="D85" s="847"/>
      <c r="E85" s="847"/>
      <c r="F85" s="847"/>
      <c r="G85" s="847"/>
      <c r="H85" s="847"/>
      <c r="I85" s="847"/>
      <c r="J85" s="847"/>
      <c r="K85" s="847"/>
      <c r="L85" s="847"/>
      <c r="M85" s="848"/>
      <c r="N85" s="680"/>
      <c r="O85" s="681"/>
      <c r="P85" s="681"/>
      <c r="Q85" s="681"/>
      <c r="R85" s="681"/>
      <c r="S85" s="682"/>
      <c r="T85" s="680"/>
      <c r="U85" s="681"/>
      <c r="V85" s="681"/>
      <c r="W85" s="681"/>
      <c r="X85" s="681"/>
      <c r="Y85" s="681"/>
      <c r="Z85" s="682"/>
      <c r="AA85" s="694"/>
      <c r="AB85" s="695"/>
      <c r="AC85" s="696"/>
      <c r="AD85" s="426"/>
      <c r="AE85" s="426"/>
      <c r="AF85" s="426"/>
      <c r="AG85" s="426"/>
      <c r="AH85" s="426"/>
      <c r="AI85" s="709"/>
      <c r="AJ85" s="710"/>
      <c r="AK85" s="710"/>
      <c r="AL85" s="710"/>
      <c r="AM85" s="711"/>
      <c r="AN85" s="427"/>
      <c r="AO85" s="427"/>
      <c r="AP85" s="137"/>
      <c r="AQ85" s="393"/>
    </row>
    <row r="86" spans="1:73" ht="30" customHeight="1">
      <c r="A86" s="8"/>
      <c r="B86" s="131"/>
      <c r="C86" s="846"/>
      <c r="D86" s="847"/>
      <c r="E86" s="847"/>
      <c r="F86" s="847"/>
      <c r="G86" s="847"/>
      <c r="H86" s="847"/>
      <c r="I86" s="847"/>
      <c r="J86" s="847"/>
      <c r="K86" s="847"/>
      <c r="L86" s="847"/>
      <c r="M86" s="848"/>
      <c r="N86" s="680"/>
      <c r="O86" s="681"/>
      <c r="P86" s="681"/>
      <c r="Q86" s="681"/>
      <c r="R86" s="681"/>
      <c r="S86" s="682"/>
      <c r="T86" s="680"/>
      <c r="U86" s="681"/>
      <c r="V86" s="681"/>
      <c r="W86" s="681"/>
      <c r="X86" s="681"/>
      <c r="Y86" s="681"/>
      <c r="Z86" s="682"/>
      <c r="AA86" s="694"/>
      <c r="AB86" s="695"/>
      <c r="AC86" s="696"/>
      <c r="AD86" s="426"/>
      <c r="AE86" s="426"/>
      <c r="AF86" s="426"/>
      <c r="AG86" s="426"/>
      <c r="AH86" s="426"/>
      <c r="AI86" s="709"/>
      <c r="AJ86" s="710"/>
      <c r="AK86" s="710"/>
      <c r="AL86" s="710"/>
      <c r="AM86" s="711"/>
      <c r="AN86" s="427"/>
      <c r="AO86" s="427"/>
      <c r="AP86" s="137"/>
      <c r="AQ86" s="393"/>
    </row>
    <row r="87" spans="1:73" ht="30" customHeight="1">
      <c r="A87" s="8"/>
      <c r="B87" s="131"/>
      <c r="C87" s="846"/>
      <c r="D87" s="847"/>
      <c r="E87" s="847"/>
      <c r="F87" s="847"/>
      <c r="G87" s="847"/>
      <c r="H87" s="847"/>
      <c r="I87" s="847"/>
      <c r="J87" s="847"/>
      <c r="K87" s="847"/>
      <c r="L87" s="847"/>
      <c r="M87" s="848"/>
      <c r="N87" s="680"/>
      <c r="O87" s="681"/>
      <c r="P87" s="681"/>
      <c r="Q87" s="681"/>
      <c r="R87" s="681"/>
      <c r="S87" s="682"/>
      <c r="T87" s="680"/>
      <c r="U87" s="681"/>
      <c r="V87" s="681"/>
      <c r="W87" s="681"/>
      <c r="X87" s="681"/>
      <c r="Y87" s="681"/>
      <c r="Z87" s="682"/>
      <c r="AA87" s="694"/>
      <c r="AB87" s="695"/>
      <c r="AC87" s="696"/>
      <c r="AD87" s="426"/>
      <c r="AE87" s="426"/>
      <c r="AF87" s="426"/>
      <c r="AG87" s="426"/>
      <c r="AH87" s="426"/>
      <c r="AI87" s="709"/>
      <c r="AJ87" s="710"/>
      <c r="AK87" s="710"/>
      <c r="AL87" s="710"/>
      <c r="AM87" s="711"/>
      <c r="AN87" s="427"/>
      <c r="AO87" s="427"/>
      <c r="AP87" s="137"/>
      <c r="AQ87" s="393"/>
    </row>
    <row r="88" spans="1:73" ht="15" hidden="1" customHeight="1">
      <c r="A88" s="8"/>
      <c r="B88" s="131"/>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7"/>
      <c r="AQ88" s="123"/>
    </row>
    <row r="89" spans="1:73" ht="15" hidden="1" customHeight="1">
      <c r="A89" s="8"/>
      <c r="B89" s="131"/>
      <c r="C89" s="132"/>
      <c r="D89" s="22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7"/>
      <c r="AQ89" s="123"/>
    </row>
    <row r="90" spans="1:73" ht="7.15" customHeight="1">
      <c r="A90" s="8"/>
      <c r="B90" s="157"/>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64"/>
      <c r="AQ90" s="123"/>
    </row>
    <row r="91" spans="1:73" ht="7.15" customHeight="1">
      <c r="A91" s="8"/>
      <c r="B91" s="504"/>
      <c r="C91" s="504"/>
      <c r="D91" s="8"/>
      <c r="E91" s="8"/>
      <c r="F91" s="8"/>
      <c r="G91" s="8"/>
      <c r="H91" s="8"/>
      <c r="I91" s="8"/>
      <c r="J91" s="8"/>
      <c r="K91" s="8"/>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row>
    <row r="92" spans="1:73" ht="15" customHeight="1">
      <c r="A92" s="8"/>
      <c r="B92" s="501" t="s">
        <v>1114</v>
      </c>
      <c r="C92" s="163"/>
      <c r="D92" s="8"/>
      <c r="E92" s="222" t="str">
        <f>IF(AND(T26&lt;&gt;data!C73,T26&lt;&gt;""),"You have checked 'SFDR Classification', please provide the following information for the ESG","")</f>
        <v/>
      </c>
      <c r="F92" s="8"/>
      <c r="G92" s="8"/>
      <c r="H92" s="59"/>
      <c r="I92" s="8"/>
      <c r="J92" s="8"/>
      <c r="K92" s="8"/>
      <c r="L92" s="8"/>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59" t="str">
        <f>IF(OR(T26=data!C73,T26=""),"See below"," ")</f>
        <v>See below</v>
      </c>
      <c r="AN92" s="59"/>
      <c r="AO92" s="60"/>
      <c r="AP92" s="60" t="str">
        <f>IF(OR(T26=data!C73,T26=""),CHAR(242)," ")</f>
        <v>ò</v>
      </c>
      <c r="AQ92" s="107"/>
    </row>
    <row r="93" spans="1:73" ht="7.35" customHeight="1">
      <c r="A93" s="8"/>
      <c r="B93" s="131"/>
      <c r="C93" s="132"/>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63"/>
      <c r="AQ93" s="107"/>
    </row>
    <row r="94" spans="1:73" ht="15" hidden="1" customHeight="1">
      <c r="A94" s="8"/>
      <c r="B94" s="131"/>
      <c r="C94" s="224" t="s">
        <v>1</v>
      </c>
      <c r="D94" s="225" t="s">
        <v>1115</v>
      </c>
      <c r="E94" s="132"/>
      <c r="F94" s="132"/>
      <c r="G94" s="132"/>
      <c r="H94" s="132"/>
      <c r="I94" s="132"/>
      <c r="J94" s="132"/>
      <c r="K94" s="132"/>
      <c r="L94" s="132"/>
      <c r="M94" s="132"/>
      <c r="N94" s="132"/>
      <c r="O94" s="132"/>
      <c r="P94" s="132"/>
      <c r="Q94" s="132"/>
      <c r="R94" s="132"/>
      <c r="S94" s="132"/>
      <c r="T94" s="132"/>
      <c r="U94" s="536"/>
      <c r="V94" s="537"/>
      <c r="W94" s="537"/>
      <c r="X94" s="537"/>
      <c r="Y94" s="537"/>
      <c r="Z94" s="537"/>
      <c r="AA94" s="537"/>
      <c r="AB94" s="538"/>
      <c r="AC94" s="132"/>
      <c r="AD94" s="132"/>
      <c r="AE94" s="132"/>
      <c r="AF94" s="132"/>
      <c r="AG94" s="132"/>
      <c r="AH94" s="132"/>
      <c r="AI94" s="132"/>
      <c r="AJ94" s="132"/>
      <c r="AK94" s="132"/>
      <c r="AL94" s="132"/>
      <c r="AM94" s="132"/>
      <c r="AN94" s="132"/>
      <c r="AO94" s="132"/>
      <c r="AP94" s="137"/>
      <c r="AQ94" s="107"/>
    </row>
    <row r="95" spans="1:73" ht="7.35" hidden="1" customHeight="1">
      <c r="A95" s="8"/>
      <c r="B95" s="131"/>
      <c r="C95" s="225"/>
      <c r="D95" s="225"/>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137"/>
      <c r="AQ95" s="107"/>
    </row>
    <row r="96" spans="1:73" ht="15" hidden="1" customHeight="1">
      <c r="A96" s="8"/>
      <c r="B96" s="131"/>
      <c r="C96" s="224" t="s">
        <v>1</v>
      </c>
      <c r="D96" s="225" t="s">
        <v>1177</v>
      </c>
      <c r="E96" s="132"/>
      <c r="F96" s="132"/>
      <c r="G96" s="132"/>
      <c r="H96" s="132"/>
      <c r="I96" s="132"/>
      <c r="J96" s="132"/>
      <c r="K96" s="132"/>
      <c r="L96" s="132"/>
      <c r="M96" s="132"/>
      <c r="N96" s="132"/>
      <c r="O96" s="132"/>
      <c r="P96" s="132"/>
      <c r="Q96" s="132"/>
      <c r="R96" s="132"/>
      <c r="S96" s="132"/>
      <c r="T96" s="132"/>
      <c r="U96" s="536"/>
      <c r="V96" s="537"/>
      <c r="W96" s="537"/>
      <c r="X96" s="537"/>
      <c r="Y96" s="537"/>
      <c r="Z96" s="537"/>
      <c r="AA96" s="537"/>
      <c r="AB96" s="538"/>
      <c r="AC96" s="132"/>
      <c r="AD96" s="132"/>
      <c r="AE96" s="132"/>
      <c r="AF96" s="132"/>
      <c r="AG96" s="132"/>
      <c r="AH96" s="132"/>
      <c r="AI96" s="132"/>
      <c r="AJ96" s="132"/>
      <c r="AK96" s="132"/>
      <c r="AL96" s="132"/>
      <c r="AM96" s="132"/>
      <c r="AN96" s="132"/>
      <c r="AO96" s="132"/>
      <c r="AP96" s="137"/>
      <c r="AQ96" s="107"/>
    </row>
    <row r="97" spans="1:43" ht="7.35" hidden="1" customHeight="1">
      <c r="A97" s="8"/>
      <c r="B97" s="131"/>
      <c r="C97" s="225"/>
      <c r="D97" s="225"/>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7"/>
      <c r="AQ97" s="107"/>
    </row>
    <row r="98" spans="1:43" ht="15" customHeight="1">
      <c r="A98" s="8"/>
      <c r="B98" s="131"/>
      <c r="C98" s="224" t="s">
        <v>1</v>
      </c>
      <c r="D98" s="225" t="s">
        <v>1454</v>
      </c>
      <c r="E98" s="132"/>
      <c r="F98" s="132"/>
      <c r="G98" s="132"/>
      <c r="H98" s="132"/>
      <c r="I98" s="132"/>
      <c r="J98" s="132"/>
      <c r="K98" s="132"/>
      <c r="L98" s="132"/>
      <c r="M98" s="132"/>
      <c r="N98" s="132"/>
      <c r="O98" s="132"/>
      <c r="P98" s="132"/>
      <c r="Q98" s="132"/>
      <c r="R98" s="132"/>
      <c r="S98" s="132"/>
      <c r="T98" s="132"/>
      <c r="U98" s="785"/>
      <c r="V98" s="792"/>
      <c r="W98" s="792"/>
      <c r="X98" s="792"/>
      <c r="Y98" s="792"/>
      <c r="Z98" s="792"/>
      <c r="AA98" s="792"/>
      <c r="AB98" s="792"/>
      <c r="AC98" s="792"/>
      <c r="AD98" s="792"/>
      <c r="AE98" s="792"/>
      <c r="AF98" s="792"/>
      <c r="AG98" s="792"/>
      <c r="AH98" s="792"/>
      <c r="AI98" s="792"/>
      <c r="AJ98" s="792"/>
      <c r="AK98" s="792"/>
      <c r="AL98" s="792"/>
      <c r="AM98" s="792"/>
      <c r="AN98" s="792"/>
      <c r="AO98" s="793"/>
      <c r="AP98" s="137"/>
      <c r="AQ98" s="107"/>
    </row>
    <row r="99" spans="1:43" ht="15" customHeight="1">
      <c r="A99" s="8"/>
      <c r="B99" s="131"/>
      <c r="C99" s="225"/>
      <c r="D99" s="225" t="s">
        <v>1415</v>
      </c>
      <c r="E99" s="132"/>
      <c r="F99" s="132"/>
      <c r="G99" s="132"/>
      <c r="H99" s="132"/>
      <c r="I99" s="132"/>
      <c r="J99" s="132"/>
      <c r="K99" s="132"/>
      <c r="L99" s="132"/>
      <c r="M99" s="132"/>
      <c r="N99" s="132"/>
      <c r="O99" s="132"/>
      <c r="P99" s="132"/>
      <c r="Q99" s="132"/>
      <c r="R99" s="132"/>
      <c r="S99" s="132"/>
      <c r="T99" s="132"/>
      <c r="U99" s="794"/>
      <c r="V99" s="795"/>
      <c r="W99" s="795"/>
      <c r="X99" s="795"/>
      <c r="Y99" s="795"/>
      <c r="Z99" s="795"/>
      <c r="AA99" s="795"/>
      <c r="AB99" s="795"/>
      <c r="AC99" s="795"/>
      <c r="AD99" s="795"/>
      <c r="AE99" s="795"/>
      <c r="AF99" s="795"/>
      <c r="AG99" s="795"/>
      <c r="AH99" s="795"/>
      <c r="AI99" s="795"/>
      <c r="AJ99" s="795"/>
      <c r="AK99" s="795"/>
      <c r="AL99" s="795"/>
      <c r="AM99" s="795"/>
      <c r="AN99" s="795"/>
      <c r="AO99" s="796"/>
      <c r="AP99" s="137"/>
      <c r="AQ99" s="107"/>
    </row>
    <row r="100" spans="1:43" ht="15" customHeight="1">
      <c r="A100" s="8"/>
      <c r="B100" s="131"/>
      <c r="C100" s="224"/>
      <c r="D100" s="225"/>
      <c r="E100" s="132"/>
      <c r="F100" s="132"/>
      <c r="G100" s="132"/>
      <c r="H100" s="132"/>
      <c r="I100" s="132"/>
      <c r="J100" s="132"/>
      <c r="K100" s="132"/>
      <c r="L100" s="132"/>
      <c r="M100" s="132"/>
      <c r="N100" s="132"/>
      <c r="O100" s="132"/>
      <c r="P100" s="132"/>
      <c r="Q100" s="132"/>
      <c r="R100" s="132"/>
      <c r="S100" s="132"/>
      <c r="T100" s="132"/>
      <c r="U100" s="794"/>
      <c r="V100" s="795"/>
      <c r="W100" s="795"/>
      <c r="X100" s="795"/>
      <c r="Y100" s="795"/>
      <c r="Z100" s="795"/>
      <c r="AA100" s="795"/>
      <c r="AB100" s="795"/>
      <c r="AC100" s="795"/>
      <c r="AD100" s="795"/>
      <c r="AE100" s="795"/>
      <c r="AF100" s="795"/>
      <c r="AG100" s="795"/>
      <c r="AH100" s="795"/>
      <c r="AI100" s="795"/>
      <c r="AJ100" s="795"/>
      <c r="AK100" s="795"/>
      <c r="AL100" s="795"/>
      <c r="AM100" s="795"/>
      <c r="AN100" s="795"/>
      <c r="AO100" s="796"/>
      <c r="AP100" s="233"/>
      <c r="AQ100" s="107"/>
    </row>
    <row r="101" spans="1:43" ht="15" customHeight="1">
      <c r="A101" s="8"/>
      <c r="B101" s="131"/>
      <c r="C101" s="225"/>
      <c r="D101" s="225"/>
      <c r="E101" s="132"/>
      <c r="F101" s="132"/>
      <c r="G101" s="132"/>
      <c r="H101" s="132"/>
      <c r="I101" s="132"/>
      <c r="J101" s="132"/>
      <c r="K101" s="132"/>
      <c r="L101" s="132"/>
      <c r="M101" s="132"/>
      <c r="N101" s="132"/>
      <c r="O101" s="132"/>
      <c r="P101" s="132"/>
      <c r="Q101" s="132"/>
      <c r="R101" s="132"/>
      <c r="S101" s="132"/>
      <c r="T101" s="132"/>
      <c r="U101" s="794"/>
      <c r="V101" s="795"/>
      <c r="W101" s="795"/>
      <c r="X101" s="795"/>
      <c r="Y101" s="795"/>
      <c r="Z101" s="795"/>
      <c r="AA101" s="795"/>
      <c r="AB101" s="795"/>
      <c r="AC101" s="795"/>
      <c r="AD101" s="795"/>
      <c r="AE101" s="795"/>
      <c r="AF101" s="795"/>
      <c r="AG101" s="795"/>
      <c r="AH101" s="795"/>
      <c r="AI101" s="795"/>
      <c r="AJ101" s="795"/>
      <c r="AK101" s="795"/>
      <c r="AL101" s="795"/>
      <c r="AM101" s="795"/>
      <c r="AN101" s="795"/>
      <c r="AO101" s="796"/>
      <c r="AP101" s="233"/>
      <c r="AQ101" s="107"/>
    </row>
    <row r="102" spans="1:43" ht="15" customHeight="1">
      <c r="A102" s="8"/>
      <c r="B102" s="131"/>
      <c r="C102" s="225"/>
      <c r="D102" s="228"/>
      <c r="E102" s="132"/>
      <c r="F102" s="132"/>
      <c r="G102" s="132"/>
      <c r="H102" s="132"/>
      <c r="I102" s="132"/>
      <c r="J102" s="132"/>
      <c r="K102" s="132"/>
      <c r="L102" s="132"/>
      <c r="M102" s="132"/>
      <c r="N102" s="132"/>
      <c r="O102" s="132"/>
      <c r="P102" s="132"/>
      <c r="Q102" s="132"/>
      <c r="R102" s="132"/>
      <c r="S102" s="132"/>
      <c r="T102" s="132"/>
      <c r="U102" s="797"/>
      <c r="V102" s="798"/>
      <c r="W102" s="798"/>
      <c r="X102" s="798"/>
      <c r="Y102" s="798"/>
      <c r="Z102" s="798"/>
      <c r="AA102" s="798"/>
      <c r="AB102" s="798"/>
      <c r="AC102" s="798"/>
      <c r="AD102" s="798"/>
      <c r="AE102" s="798"/>
      <c r="AF102" s="798"/>
      <c r="AG102" s="798"/>
      <c r="AH102" s="798"/>
      <c r="AI102" s="798"/>
      <c r="AJ102" s="798"/>
      <c r="AK102" s="798"/>
      <c r="AL102" s="798"/>
      <c r="AM102" s="798"/>
      <c r="AN102" s="798"/>
      <c r="AO102" s="799"/>
      <c r="AP102" s="233"/>
      <c r="AQ102" s="107"/>
    </row>
    <row r="103" spans="1:43" ht="7.35" customHeight="1">
      <c r="A103" s="8"/>
      <c r="B103" s="131"/>
      <c r="C103" s="225"/>
      <c r="D103" s="225"/>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7"/>
      <c r="AQ103" s="107"/>
    </row>
    <row r="104" spans="1:43" ht="15" customHeight="1">
      <c r="A104" s="8"/>
      <c r="B104" s="131"/>
      <c r="C104" s="224" t="s">
        <v>1</v>
      </c>
      <c r="D104" s="229" t="s">
        <v>1284</v>
      </c>
      <c r="E104" s="132"/>
      <c r="F104" s="132"/>
      <c r="G104" s="132"/>
      <c r="H104" s="132"/>
      <c r="I104" s="132"/>
      <c r="J104" s="132"/>
      <c r="K104" s="132"/>
      <c r="L104" s="132"/>
      <c r="M104" s="132"/>
      <c r="N104" s="132"/>
      <c r="O104" s="132"/>
      <c r="P104" s="132"/>
      <c r="Q104" s="132"/>
      <c r="R104" s="132"/>
      <c r="S104" s="132"/>
      <c r="T104" s="132"/>
      <c r="U104" s="132"/>
      <c r="V104" s="132"/>
      <c r="W104" s="132"/>
      <c r="X104" s="132"/>
      <c r="Y104" s="718"/>
      <c r="Z104" s="719"/>
      <c r="AA104" s="132"/>
      <c r="AB104" s="132"/>
      <c r="AC104" s="132"/>
      <c r="AD104" s="132"/>
      <c r="AE104" s="132"/>
      <c r="AF104" s="132"/>
      <c r="AG104" s="132"/>
      <c r="AH104" s="132"/>
      <c r="AI104" s="132"/>
      <c r="AJ104" s="132"/>
      <c r="AK104" s="132"/>
      <c r="AL104" s="132"/>
      <c r="AM104" s="132"/>
      <c r="AN104" s="132"/>
      <c r="AO104" s="132"/>
      <c r="AP104" s="137"/>
      <c r="AQ104" s="107"/>
    </row>
    <row r="105" spans="1:43" ht="15" customHeight="1">
      <c r="A105" s="8"/>
      <c r="B105" s="131"/>
      <c r="C105" s="225"/>
      <c r="D105" s="225" t="s">
        <v>1455</v>
      </c>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7"/>
      <c r="AQ105" s="107"/>
    </row>
    <row r="106" spans="1:43" ht="5.0999999999999996" customHeight="1">
      <c r="A106" s="8"/>
      <c r="B106" s="131"/>
      <c r="C106" s="225"/>
      <c r="D106" s="271"/>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7"/>
      <c r="AQ106" s="107"/>
    </row>
    <row r="107" spans="1:43" ht="15" customHeight="1">
      <c r="A107" s="8"/>
      <c r="B107" s="131"/>
      <c r="C107" s="224" t="s">
        <v>1</v>
      </c>
      <c r="D107" s="229" t="s">
        <v>1456</v>
      </c>
      <c r="E107" s="132"/>
      <c r="F107" s="132"/>
      <c r="G107" s="132"/>
      <c r="H107" s="132"/>
      <c r="I107" s="132"/>
      <c r="J107" s="132"/>
      <c r="K107" s="132"/>
      <c r="L107" s="132"/>
      <c r="M107" s="132"/>
      <c r="N107" s="132"/>
      <c r="O107" s="132"/>
      <c r="P107" s="132"/>
      <c r="Q107" s="132"/>
      <c r="R107" s="132"/>
      <c r="S107" s="132"/>
      <c r="T107" s="132"/>
      <c r="U107" s="132"/>
      <c r="V107" s="132"/>
      <c r="W107" s="132"/>
      <c r="X107" s="132"/>
      <c r="Y107" s="718"/>
      <c r="Z107" s="719"/>
      <c r="AA107" s="132"/>
      <c r="AB107" s="132"/>
      <c r="AC107" s="132"/>
      <c r="AD107" s="132"/>
      <c r="AE107" s="132"/>
      <c r="AF107" s="132"/>
      <c r="AG107" s="132"/>
      <c r="AH107" s="132"/>
      <c r="AI107" s="132"/>
      <c r="AJ107" s="132"/>
      <c r="AK107" s="132"/>
      <c r="AL107" s="132"/>
      <c r="AM107" s="132"/>
      <c r="AN107" s="132"/>
      <c r="AO107" s="132"/>
      <c r="AP107" s="137"/>
      <c r="AQ107" s="107"/>
    </row>
    <row r="108" spans="1:43" ht="5.0999999999999996" customHeight="1">
      <c r="A108" s="8"/>
      <c r="B108" s="131"/>
      <c r="C108" s="224"/>
      <c r="D108" s="270"/>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7"/>
      <c r="AQ108" s="107"/>
    </row>
    <row r="109" spans="1:43" ht="15" hidden="1" customHeight="1">
      <c r="A109" s="8"/>
      <c r="B109" s="131"/>
      <c r="C109" s="224" t="s">
        <v>1</v>
      </c>
      <c r="D109" s="271" t="s">
        <v>1116</v>
      </c>
      <c r="E109" s="132"/>
      <c r="F109" s="132"/>
      <c r="G109" s="132"/>
      <c r="H109" s="132"/>
      <c r="I109" s="132"/>
      <c r="J109" s="132"/>
      <c r="K109" s="132"/>
      <c r="L109" s="132"/>
      <c r="M109" s="132"/>
      <c r="N109" s="132"/>
      <c r="O109" s="132"/>
      <c r="P109" s="132"/>
      <c r="Q109" s="132"/>
      <c r="R109" s="132"/>
      <c r="S109" s="132"/>
      <c r="T109" s="132"/>
      <c r="U109" s="132"/>
      <c r="V109" s="132"/>
      <c r="W109" s="132"/>
      <c r="X109" s="132"/>
      <c r="Y109" s="718"/>
      <c r="Z109" s="719"/>
      <c r="AA109" s="343" t="s">
        <v>1121</v>
      </c>
      <c r="AB109" s="132"/>
      <c r="AC109" s="132"/>
      <c r="AD109" s="132"/>
      <c r="AE109" s="132"/>
      <c r="AF109" s="132"/>
      <c r="AG109" s="132"/>
      <c r="AH109" s="132"/>
      <c r="AI109" s="132"/>
      <c r="AJ109" s="132"/>
      <c r="AK109" s="132"/>
      <c r="AL109" s="132"/>
      <c r="AM109" s="132"/>
      <c r="AN109" s="132"/>
      <c r="AO109" s="132"/>
      <c r="AP109" s="137"/>
      <c r="AQ109" s="107"/>
    </row>
    <row r="110" spans="1:43" ht="15" hidden="1" customHeight="1">
      <c r="A110" s="8"/>
      <c r="B110" s="131"/>
      <c r="C110" s="226"/>
      <c r="D110" s="272" t="s">
        <v>1117</v>
      </c>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c r="AN110" s="132"/>
      <c r="AO110" s="132"/>
      <c r="AP110" s="137"/>
      <c r="AQ110" s="107"/>
    </row>
    <row r="111" spans="1:43" ht="5.0999999999999996" customHeight="1">
      <c r="A111" s="8"/>
      <c r="B111" s="131"/>
      <c r="C111" s="225"/>
      <c r="D111" s="271"/>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137"/>
      <c r="AQ111" s="107"/>
    </row>
    <row r="112" spans="1:43" ht="15" customHeight="1">
      <c r="A112" s="8"/>
      <c r="B112" s="131"/>
      <c r="C112" s="227" t="s">
        <v>1</v>
      </c>
      <c r="D112" s="225" t="s">
        <v>1457</v>
      </c>
      <c r="E112" s="132"/>
      <c r="F112" s="132"/>
      <c r="G112" s="132"/>
      <c r="H112" s="132"/>
      <c r="I112" s="132"/>
      <c r="J112" s="132"/>
      <c r="K112" s="132"/>
      <c r="L112" s="132"/>
      <c r="M112" s="132"/>
      <c r="N112" s="132"/>
      <c r="O112" s="132"/>
      <c r="P112" s="132"/>
      <c r="Q112" s="132"/>
      <c r="R112" s="132"/>
      <c r="S112" s="132"/>
      <c r="T112" s="132"/>
      <c r="U112" s="132"/>
      <c r="V112" s="132"/>
      <c r="W112" s="132"/>
      <c r="X112" s="132"/>
      <c r="Y112" s="718"/>
      <c r="Z112" s="719"/>
      <c r="AA112" s="132"/>
      <c r="AB112" s="132"/>
      <c r="AC112" s="132"/>
      <c r="AD112" s="132"/>
      <c r="AE112" s="132"/>
      <c r="AF112" s="132"/>
      <c r="AG112" s="132"/>
      <c r="AH112" s="132"/>
      <c r="AI112" s="132"/>
      <c r="AJ112" s="132"/>
      <c r="AK112" s="132"/>
      <c r="AL112" s="132"/>
      <c r="AM112" s="132"/>
      <c r="AN112" s="132"/>
      <c r="AO112" s="132"/>
      <c r="AP112" s="137"/>
      <c r="AQ112" s="107"/>
    </row>
    <row r="113" spans="1:43" ht="5.0999999999999996" customHeight="1">
      <c r="A113" s="8"/>
      <c r="B113" s="131"/>
      <c r="C113" s="225"/>
      <c r="D113" s="271"/>
      <c r="E113" s="132"/>
      <c r="F113" s="132"/>
      <c r="G113" s="132"/>
      <c r="H113" s="132"/>
      <c r="I113" s="132"/>
      <c r="J113" s="132"/>
      <c r="K113" s="132"/>
      <c r="L113" s="132"/>
      <c r="M113" s="132"/>
      <c r="N113" s="132"/>
      <c r="O113" s="132"/>
      <c r="P113" s="132"/>
      <c r="Q113" s="132"/>
      <c r="R113" s="132"/>
      <c r="S113" s="132"/>
      <c r="T113" s="132"/>
      <c r="U113" s="132"/>
      <c r="V113" s="132"/>
      <c r="W113" s="132"/>
      <c r="X113" s="132"/>
      <c r="Y113" s="232"/>
      <c r="Z113" s="232"/>
      <c r="AA113" s="132"/>
      <c r="AB113" s="132"/>
      <c r="AC113" s="132"/>
      <c r="AD113" s="132"/>
      <c r="AE113" s="132"/>
      <c r="AF113" s="132"/>
      <c r="AG113" s="132"/>
      <c r="AH113" s="132"/>
      <c r="AI113" s="132"/>
      <c r="AJ113" s="132"/>
      <c r="AK113" s="132"/>
      <c r="AL113" s="132"/>
      <c r="AM113" s="132"/>
      <c r="AN113" s="132"/>
      <c r="AO113" s="132"/>
      <c r="AP113" s="137"/>
      <c r="AQ113" s="107"/>
    </row>
    <row r="114" spans="1:43" ht="15" customHeight="1">
      <c r="A114" s="8"/>
      <c r="B114" s="131"/>
      <c r="C114" s="224" t="s">
        <v>1</v>
      </c>
      <c r="D114" s="225" t="s">
        <v>1458</v>
      </c>
      <c r="E114" s="132"/>
      <c r="F114" s="132"/>
      <c r="G114" s="132"/>
      <c r="H114" s="132"/>
      <c r="I114" s="132"/>
      <c r="J114" s="132"/>
      <c r="K114" s="132"/>
      <c r="L114" s="132"/>
      <c r="M114" s="132"/>
      <c r="N114" s="132"/>
      <c r="O114" s="132"/>
      <c r="P114" s="132"/>
      <c r="Q114" s="132"/>
      <c r="R114" s="132"/>
      <c r="S114" s="132"/>
      <c r="T114" s="132"/>
      <c r="U114" s="132"/>
      <c r="V114" s="132"/>
      <c r="W114" s="132"/>
      <c r="X114" s="132"/>
      <c r="Y114" s="718"/>
      <c r="Z114" s="719"/>
      <c r="AA114" s="132"/>
      <c r="AB114" s="132"/>
      <c r="AC114" s="132"/>
      <c r="AD114" s="132"/>
      <c r="AE114" s="132"/>
      <c r="AF114" s="132"/>
      <c r="AG114" s="132"/>
      <c r="AH114" s="132"/>
      <c r="AI114" s="132"/>
      <c r="AJ114" s="132"/>
      <c r="AK114" s="132"/>
      <c r="AL114" s="132"/>
      <c r="AM114" s="132"/>
      <c r="AN114" s="132"/>
      <c r="AO114" s="132"/>
      <c r="AP114" s="137"/>
      <c r="AQ114" s="107"/>
    </row>
    <row r="115" spans="1:43" ht="5.0999999999999996" hidden="1" customHeight="1">
      <c r="A115" s="8"/>
      <c r="B115" s="131"/>
      <c r="C115" s="225"/>
      <c r="D115" s="271"/>
      <c r="E115" s="132"/>
      <c r="F115" s="132"/>
      <c r="G115" s="132"/>
      <c r="H115" s="132"/>
      <c r="I115" s="132"/>
      <c r="J115" s="132"/>
      <c r="K115" s="132"/>
      <c r="L115" s="132"/>
      <c r="M115" s="132"/>
      <c r="N115" s="132"/>
      <c r="O115" s="132"/>
      <c r="P115" s="132"/>
      <c r="Q115" s="132"/>
      <c r="R115" s="132"/>
      <c r="S115" s="132"/>
      <c r="T115" s="132"/>
      <c r="U115" s="132"/>
      <c r="V115" s="132"/>
      <c r="W115" s="132"/>
      <c r="X115" s="132"/>
      <c r="Y115" s="232"/>
      <c r="Z115" s="232"/>
      <c r="AA115" s="132"/>
      <c r="AB115" s="132"/>
      <c r="AC115" s="132"/>
      <c r="AD115" s="132"/>
      <c r="AE115" s="132"/>
      <c r="AF115" s="132"/>
      <c r="AG115" s="132"/>
      <c r="AH115" s="132"/>
      <c r="AI115" s="132"/>
      <c r="AJ115" s="132"/>
      <c r="AK115" s="132"/>
      <c r="AL115" s="132"/>
      <c r="AM115" s="132"/>
      <c r="AN115" s="132"/>
      <c r="AO115" s="132"/>
      <c r="AP115" s="137"/>
      <c r="AQ115" s="107"/>
    </row>
    <row r="116" spans="1:43" ht="15" hidden="1" customHeight="1">
      <c r="A116" s="8"/>
      <c r="B116" s="131"/>
      <c r="C116" s="227" t="s">
        <v>1</v>
      </c>
      <c r="D116" s="271" t="s">
        <v>1118</v>
      </c>
      <c r="E116" s="132"/>
      <c r="F116" s="132"/>
      <c r="G116" s="132"/>
      <c r="H116" s="132"/>
      <c r="I116" s="132"/>
      <c r="J116" s="132"/>
      <c r="K116" s="132"/>
      <c r="L116" s="132"/>
      <c r="M116" s="132"/>
      <c r="N116" s="132"/>
      <c r="O116" s="132"/>
      <c r="P116" s="132"/>
      <c r="Q116" s="132"/>
      <c r="R116" s="132"/>
      <c r="S116" s="132"/>
      <c r="T116" s="132"/>
      <c r="U116" s="132"/>
      <c r="V116" s="132"/>
      <c r="W116" s="132"/>
      <c r="X116" s="132"/>
      <c r="Y116" s="718"/>
      <c r="Z116" s="719"/>
      <c r="AA116" s="132"/>
      <c r="AB116" s="132"/>
      <c r="AC116" s="132"/>
      <c r="AD116" s="132"/>
      <c r="AE116" s="132"/>
      <c r="AF116" s="132"/>
      <c r="AG116" s="132"/>
      <c r="AH116" s="132"/>
      <c r="AI116" s="132"/>
      <c r="AJ116" s="132"/>
      <c r="AK116" s="132"/>
      <c r="AL116" s="132"/>
      <c r="AM116" s="132"/>
      <c r="AN116" s="132"/>
      <c r="AO116" s="132"/>
      <c r="AP116" s="137"/>
      <c r="AQ116" s="107"/>
    </row>
    <row r="117" spans="1:43" ht="5.0999999999999996" hidden="1" customHeight="1">
      <c r="A117" s="8"/>
      <c r="B117" s="131"/>
      <c r="C117" s="225"/>
      <c r="D117" s="271"/>
      <c r="E117" s="132"/>
      <c r="F117" s="132"/>
      <c r="G117" s="132"/>
      <c r="H117" s="132"/>
      <c r="I117" s="132"/>
      <c r="J117" s="132"/>
      <c r="K117" s="132"/>
      <c r="L117" s="132"/>
      <c r="M117" s="132"/>
      <c r="N117" s="132"/>
      <c r="O117" s="132"/>
      <c r="P117" s="132"/>
      <c r="Q117" s="132"/>
      <c r="R117" s="132"/>
      <c r="S117" s="132"/>
      <c r="T117" s="132"/>
      <c r="U117" s="132"/>
      <c r="V117" s="132"/>
      <c r="W117" s="132"/>
      <c r="X117" s="132"/>
      <c r="Y117" s="232"/>
      <c r="Z117" s="232"/>
      <c r="AA117" s="132"/>
      <c r="AB117" s="132"/>
      <c r="AC117" s="132"/>
      <c r="AD117" s="132"/>
      <c r="AE117" s="132"/>
      <c r="AF117" s="132"/>
      <c r="AG117" s="132"/>
      <c r="AH117" s="132"/>
      <c r="AI117" s="132"/>
      <c r="AJ117" s="132"/>
      <c r="AK117" s="132"/>
      <c r="AL117" s="132"/>
      <c r="AM117" s="132"/>
      <c r="AN117" s="132"/>
      <c r="AO117" s="132"/>
      <c r="AP117" s="137"/>
      <c r="AQ117" s="107"/>
    </row>
    <row r="118" spans="1:43" ht="15" hidden="1" customHeight="1">
      <c r="A118" s="8"/>
      <c r="B118" s="131"/>
      <c r="C118" s="224" t="s">
        <v>1</v>
      </c>
      <c r="D118" s="271" t="s">
        <v>1119</v>
      </c>
      <c r="E118" s="132"/>
      <c r="F118" s="132"/>
      <c r="G118" s="132"/>
      <c r="H118" s="132"/>
      <c r="I118" s="132"/>
      <c r="J118" s="132"/>
      <c r="K118" s="132"/>
      <c r="L118" s="132"/>
      <c r="M118" s="132"/>
      <c r="N118" s="132"/>
      <c r="O118" s="132"/>
      <c r="P118" s="132"/>
      <c r="Q118" s="132"/>
      <c r="R118" s="132"/>
      <c r="S118" s="132"/>
      <c r="T118" s="132"/>
      <c r="U118" s="132"/>
      <c r="V118" s="132"/>
      <c r="W118" s="132"/>
      <c r="X118" s="132"/>
      <c r="Y118" s="718"/>
      <c r="Z118" s="719"/>
      <c r="AA118" s="132"/>
      <c r="AB118" s="132"/>
      <c r="AC118" s="132"/>
      <c r="AD118" s="132"/>
      <c r="AE118" s="132"/>
      <c r="AF118" s="132"/>
      <c r="AG118" s="132"/>
      <c r="AH118" s="132"/>
      <c r="AI118" s="132"/>
      <c r="AJ118" s="132"/>
      <c r="AK118" s="132"/>
      <c r="AL118" s="132"/>
      <c r="AM118" s="132"/>
      <c r="AN118" s="132"/>
      <c r="AO118" s="132"/>
      <c r="AP118" s="137"/>
      <c r="AQ118" s="107"/>
    </row>
    <row r="119" spans="1:43" ht="15" hidden="1" customHeight="1">
      <c r="A119" s="8"/>
      <c r="B119" s="131"/>
      <c r="C119" s="224"/>
      <c r="D119" s="271" t="s">
        <v>1120</v>
      </c>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7"/>
      <c r="AQ119" s="107"/>
    </row>
    <row r="120" spans="1:43" ht="7.35" customHeight="1">
      <c r="A120" s="8"/>
      <c r="B120" s="157"/>
      <c r="C120" s="158"/>
      <c r="D120" s="231"/>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AO120" s="158"/>
      <c r="AP120" s="164"/>
      <c r="AQ120" s="107"/>
    </row>
    <row r="121" spans="1:43" ht="7.35" customHeight="1">
      <c r="A121" s="45"/>
      <c r="B121" s="8"/>
      <c r="C121" s="8"/>
      <c r="D121" s="8"/>
      <c r="E121" s="8"/>
      <c r="F121" s="8"/>
      <c r="G121" s="8"/>
      <c r="H121" s="8"/>
      <c r="I121" s="8"/>
      <c r="J121" s="8"/>
      <c r="K121" s="8"/>
      <c r="L121" s="8"/>
      <c r="M121" s="8"/>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row>
    <row r="122" spans="1:43" ht="15.75">
      <c r="A122" s="45"/>
      <c r="B122" s="333" t="s">
        <v>998</v>
      </c>
      <c r="C122" s="239"/>
      <c r="D122" s="133"/>
      <c r="E122" s="133"/>
      <c r="F122" s="133"/>
      <c r="G122" s="133"/>
      <c r="H122" s="133"/>
      <c r="I122" s="133"/>
      <c r="J122" s="163"/>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row>
    <row r="123" spans="1:43" ht="7.35" customHeight="1">
      <c r="A123" s="45"/>
      <c r="B123" s="131"/>
      <c r="C123" s="136"/>
      <c r="D123" s="132"/>
      <c r="E123" s="132"/>
      <c r="F123" s="132"/>
      <c r="G123" s="132"/>
      <c r="H123" s="132"/>
      <c r="I123" s="132"/>
      <c r="J123" s="132"/>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63"/>
      <c r="AQ123" s="8"/>
    </row>
    <row r="124" spans="1:43" ht="15" customHeight="1">
      <c r="A124" s="45"/>
      <c r="B124" s="131"/>
      <c r="C124" s="134" t="s">
        <v>1</v>
      </c>
      <c r="D124" s="132" t="s">
        <v>999</v>
      </c>
      <c r="E124" s="132"/>
      <c r="F124" s="132"/>
      <c r="G124" s="132"/>
      <c r="H124" s="132"/>
      <c r="I124" s="132"/>
      <c r="J124" s="132"/>
      <c r="K124" s="132"/>
      <c r="L124" s="132"/>
      <c r="M124" s="132"/>
      <c r="N124" s="132"/>
      <c r="O124" s="132"/>
      <c r="P124" s="132"/>
      <c r="Q124" s="132"/>
      <c r="R124" s="132"/>
      <c r="S124" s="132"/>
      <c r="T124" s="586"/>
      <c r="U124" s="587"/>
      <c r="V124" s="587"/>
      <c r="W124" s="587"/>
      <c r="X124" s="587"/>
      <c r="Y124" s="587"/>
      <c r="Z124" s="587"/>
      <c r="AA124" s="587"/>
      <c r="AB124" s="588"/>
      <c r="AC124" s="132"/>
      <c r="AD124" s="586"/>
      <c r="AE124" s="587"/>
      <c r="AF124" s="587"/>
      <c r="AG124" s="587"/>
      <c r="AH124" s="587"/>
      <c r="AI124" s="587"/>
      <c r="AJ124" s="587"/>
      <c r="AK124" s="587"/>
      <c r="AL124" s="587"/>
      <c r="AM124" s="587"/>
      <c r="AN124" s="587"/>
      <c r="AO124" s="588"/>
      <c r="AP124" s="137"/>
      <c r="AQ124" s="8"/>
    </row>
    <row r="125" spans="1:43" ht="15" customHeight="1">
      <c r="A125" s="45"/>
      <c r="B125" s="131"/>
      <c r="C125" s="136"/>
      <c r="D125" s="152" t="s">
        <v>1000</v>
      </c>
      <c r="E125" s="136"/>
      <c r="F125" s="136"/>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c r="AN125" s="132"/>
      <c r="AO125" s="132"/>
      <c r="AP125" s="137"/>
      <c r="AQ125" s="8"/>
    </row>
    <row r="126" spans="1:43" ht="15" customHeight="1">
      <c r="A126" s="45"/>
      <c r="B126" s="131"/>
      <c r="C126" s="134"/>
      <c r="D126" s="132"/>
      <c r="E126" s="132"/>
      <c r="F126" s="132"/>
      <c r="G126" s="132"/>
      <c r="H126" s="273"/>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c r="AN126" s="132"/>
      <c r="AO126" s="132"/>
      <c r="AP126" s="137"/>
      <c r="AQ126" s="8"/>
    </row>
    <row r="127" spans="1:43" ht="15" customHeight="1">
      <c r="A127" s="45"/>
      <c r="B127" s="131"/>
      <c r="C127" s="136" t="s">
        <v>1</v>
      </c>
      <c r="D127" s="132" t="s">
        <v>1001</v>
      </c>
      <c r="E127" s="132"/>
      <c r="F127" s="132"/>
      <c r="G127" s="132"/>
      <c r="H127" s="273"/>
      <c r="I127" s="132"/>
      <c r="J127" s="132"/>
      <c r="K127" s="132"/>
      <c r="L127" s="132"/>
      <c r="M127" s="132"/>
      <c r="N127" s="132"/>
      <c r="O127" s="132"/>
      <c r="P127" s="132"/>
      <c r="Q127" s="132"/>
      <c r="R127" s="132"/>
      <c r="S127" s="132"/>
      <c r="T127" s="586"/>
      <c r="U127" s="587"/>
      <c r="V127" s="587"/>
      <c r="W127" s="587"/>
      <c r="X127" s="587"/>
      <c r="Y127" s="587"/>
      <c r="Z127" s="587"/>
      <c r="AA127" s="587"/>
      <c r="AB127" s="588"/>
      <c r="AC127" s="132"/>
      <c r="AD127" s="586"/>
      <c r="AE127" s="587"/>
      <c r="AF127" s="587"/>
      <c r="AG127" s="587"/>
      <c r="AH127" s="587"/>
      <c r="AI127" s="587"/>
      <c r="AJ127" s="587"/>
      <c r="AK127" s="587"/>
      <c r="AL127" s="587"/>
      <c r="AM127" s="587"/>
      <c r="AN127" s="587"/>
      <c r="AO127" s="588"/>
      <c r="AP127" s="137"/>
      <c r="AQ127" s="8"/>
    </row>
    <row r="128" spans="1:43" ht="15" customHeight="1">
      <c r="A128" s="45"/>
      <c r="B128" s="131"/>
      <c r="C128" s="136"/>
      <c r="D128" s="132" t="s">
        <v>1002</v>
      </c>
      <c r="E128" s="132"/>
      <c r="F128" s="132"/>
      <c r="G128" s="132"/>
      <c r="H128" s="132"/>
      <c r="I128" s="132"/>
      <c r="J128" s="132"/>
      <c r="K128" s="131"/>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7"/>
      <c r="AQ128" s="8"/>
    </row>
    <row r="129" spans="1:43" ht="15" customHeight="1">
      <c r="A129" s="45"/>
      <c r="B129" s="131"/>
      <c r="C129" s="136"/>
      <c r="D129" s="152" t="s">
        <v>1003</v>
      </c>
      <c r="E129" s="136"/>
      <c r="F129" s="136"/>
      <c r="G129" s="132"/>
      <c r="H129" s="273"/>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7"/>
      <c r="AQ129" s="8"/>
    </row>
    <row r="130" spans="1:43" ht="15" customHeight="1">
      <c r="A130" s="45"/>
      <c r="B130" s="131"/>
      <c r="C130" s="136"/>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c r="AN130" s="132"/>
      <c r="AO130" s="132"/>
      <c r="AP130" s="137"/>
      <c r="AQ130" s="8"/>
    </row>
    <row r="131" spans="1:43" ht="15" customHeight="1">
      <c r="A131" s="45"/>
      <c r="B131" s="131"/>
      <c r="C131" s="134" t="str">
        <f>IF(OR(J124="Absolute VaR",J124="Relative VaR"),"*","")</f>
        <v/>
      </c>
      <c r="D131" s="258" t="s">
        <v>1004</v>
      </c>
      <c r="E131" s="244"/>
      <c r="F131" s="244"/>
      <c r="G131" s="132"/>
      <c r="H131" s="132"/>
      <c r="I131" s="132"/>
      <c r="J131" s="132"/>
      <c r="K131" s="132"/>
      <c r="L131" s="132"/>
      <c r="M131" s="132"/>
      <c r="N131" s="132"/>
      <c r="O131" s="132"/>
      <c r="P131" s="132"/>
      <c r="Q131" s="132"/>
      <c r="R131" s="132"/>
      <c r="S131" s="132"/>
      <c r="T131" s="849"/>
      <c r="U131" s="850"/>
      <c r="V131" s="850"/>
      <c r="W131" s="850"/>
      <c r="X131" s="850"/>
      <c r="Y131" s="850"/>
      <c r="Z131" s="850"/>
      <c r="AA131" s="850"/>
      <c r="AB131" s="851"/>
      <c r="AC131" s="132"/>
      <c r="AD131" s="442" t="s">
        <v>1464</v>
      </c>
      <c r="AE131" s="132"/>
      <c r="AF131" s="132"/>
      <c r="AG131" s="132"/>
      <c r="AH131" s="274"/>
      <c r="AI131" s="132"/>
      <c r="AJ131" s="132"/>
      <c r="AK131" s="132"/>
      <c r="AL131" s="132"/>
      <c r="AM131" s="132"/>
      <c r="AN131" s="132"/>
      <c r="AO131" s="132"/>
      <c r="AP131" s="137"/>
      <c r="AQ131" s="8"/>
    </row>
    <row r="132" spans="1:43" ht="15" customHeight="1">
      <c r="A132" s="45"/>
      <c r="B132" s="131"/>
      <c r="C132" s="136"/>
      <c r="D132" s="258" t="s">
        <v>1005</v>
      </c>
      <c r="E132" s="245"/>
      <c r="F132" s="245"/>
      <c r="G132" s="132"/>
      <c r="H132" s="274"/>
      <c r="I132" s="137"/>
      <c r="J132" s="132"/>
      <c r="K132" s="132"/>
      <c r="L132" s="132"/>
      <c r="M132" s="132"/>
      <c r="N132" s="132"/>
      <c r="O132" s="132"/>
      <c r="P132" s="132"/>
      <c r="Q132" s="132"/>
      <c r="R132" s="132"/>
      <c r="S132" s="132"/>
      <c r="T132" s="132"/>
      <c r="U132" s="132"/>
      <c r="V132" s="132"/>
      <c r="W132" s="132"/>
      <c r="X132" s="132"/>
      <c r="Y132" s="132"/>
      <c r="Z132" s="132"/>
      <c r="AA132" s="132"/>
      <c r="AB132" s="132"/>
      <c r="AC132" s="132"/>
      <c r="AD132" s="443" t="s">
        <v>1326</v>
      </c>
      <c r="AE132" s="442"/>
      <c r="AF132" s="132"/>
      <c r="AG132" s="132"/>
      <c r="AH132" s="274"/>
      <c r="AI132" s="132"/>
      <c r="AJ132" s="132"/>
      <c r="AK132" s="132"/>
      <c r="AL132" s="132"/>
      <c r="AM132" s="132"/>
      <c r="AN132" s="132"/>
      <c r="AO132" s="132"/>
      <c r="AP132" s="137"/>
      <c r="AQ132" s="8"/>
    </row>
    <row r="133" spans="1:43" ht="15" customHeight="1">
      <c r="A133" s="45"/>
      <c r="B133" s="131"/>
      <c r="C133" s="235"/>
      <c r="D133" s="258" t="s">
        <v>1240</v>
      </c>
      <c r="E133" s="245"/>
      <c r="F133" s="245"/>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7"/>
      <c r="AQ133" s="8"/>
    </row>
    <row r="134" spans="1:43" ht="15" customHeight="1">
      <c r="A134" s="45"/>
      <c r="B134" s="131"/>
      <c r="C134" s="136"/>
      <c r="D134" s="245"/>
      <c r="E134" s="245"/>
      <c r="F134" s="245"/>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c r="AN134" s="132"/>
      <c r="AO134" s="132"/>
      <c r="AP134" s="137"/>
      <c r="AQ134" s="8"/>
    </row>
    <row r="135" spans="1:43" ht="15" customHeight="1">
      <c r="A135" s="45"/>
      <c r="B135" s="131"/>
      <c r="C135" s="134" t="str">
        <f>IF(OR(J124="Absolute VaR",J124="Relative VaR"),"*","")</f>
        <v/>
      </c>
      <c r="D135" s="258" t="s">
        <v>1006</v>
      </c>
      <c r="E135" s="244"/>
      <c r="F135" s="244"/>
      <c r="G135" s="132"/>
      <c r="H135" s="273"/>
      <c r="I135" s="132"/>
      <c r="J135" s="132"/>
      <c r="K135" s="132"/>
      <c r="L135" s="132"/>
      <c r="M135" s="132"/>
      <c r="N135" s="132"/>
      <c r="O135" s="132"/>
      <c r="P135" s="132"/>
      <c r="Q135" s="132"/>
      <c r="R135" s="132"/>
      <c r="S135" s="132"/>
      <c r="T135" s="849"/>
      <c r="U135" s="850"/>
      <c r="V135" s="850"/>
      <c r="W135" s="850"/>
      <c r="X135" s="850"/>
      <c r="Y135" s="850"/>
      <c r="Z135" s="850"/>
      <c r="AA135" s="850"/>
      <c r="AB135" s="851"/>
      <c r="AC135" s="132"/>
      <c r="AD135" s="442" t="s">
        <v>1464</v>
      </c>
      <c r="AE135" s="132"/>
      <c r="AF135" s="132"/>
      <c r="AG135" s="132"/>
      <c r="AH135" s="274"/>
      <c r="AI135" s="132"/>
      <c r="AJ135" s="132"/>
      <c r="AK135" s="132"/>
      <c r="AL135" s="132"/>
      <c r="AM135" s="132"/>
      <c r="AN135" s="132"/>
      <c r="AO135" s="132"/>
      <c r="AP135" s="137"/>
      <c r="AQ135" s="8"/>
    </row>
    <row r="136" spans="1:43" ht="15" customHeight="1">
      <c r="A136" s="45"/>
      <c r="B136" s="131"/>
      <c r="C136" s="136"/>
      <c r="D136" s="258" t="s">
        <v>1007</v>
      </c>
      <c r="E136" s="245"/>
      <c r="F136" s="245"/>
      <c r="G136" s="132"/>
      <c r="H136" s="274"/>
      <c r="I136" s="132"/>
      <c r="J136" s="132"/>
      <c r="K136" s="132"/>
      <c r="L136" s="132"/>
      <c r="M136" s="132"/>
      <c r="N136" s="132"/>
      <c r="O136" s="132"/>
      <c r="P136" s="132"/>
      <c r="Q136" s="132"/>
      <c r="R136" s="132"/>
      <c r="S136" s="132"/>
      <c r="T136" s="132"/>
      <c r="U136" s="132"/>
      <c r="V136" s="132"/>
      <c r="W136" s="132"/>
      <c r="X136" s="132"/>
      <c r="Y136" s="132"/>
      <c r="Z136" s="132"/>
      <c r="AA136" s="132"/>
      <c r="AB136" s="132"/>
      <c r="AC136" s="132"/>
      <c r="AD136" s="443" t="s">
        <v>1326</v>
      </c>
      <c r="AE136" s="274"/>
      <c r="AF136" s="132"/>
      <c r="AG136" s="132"/>
      <c r="AH136" s="132"/>
      <c r="AI136" s="132"/>
      <c r="AJ136" s="132"/>
      <c r="AK136" s="132"/>
      <c r="AL136" s="132"/>
      <c r="AM136" s="132"/>
      <c r="AN136" s="132"/>
      <c r="AO136" s="132"/>
      <c r="AP136" s="137"/>
      <c r="AQ136" s="8"/>
    </row>
    <row r="137" spans="1:43" ht="15" customHeight="1">
      <c r="A137" s="45"/>
      <c r="B137" s="131"/>
      <c r="C137" s="134"/>
      <c r="D137" s="258" t="s">
        <v>1241</v>
      </c>
      <c r="E137" s="244"/>
      <c r="F137" s="244"/>
      <c r="G137" s="132"/>
      <c r="H137" s="273"/>
      <c r="I137" s="132"/>
      <c r="J137" s="132"/>
      <c r="K137" s="132"/>
      <c r="L137" s="132"/>
      <c r="M137" s="132"/>
      <c r="N137" s="132"/>
      <c r="O137" s="132"/>
      <c r="P137" s="132"/>
      <c r="Q137" s="132"/>
      <c r="R137" s="132"/>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c r="AN137" s="132"/>
      <c r="AO137" s="132"/>
      <c r="AP137" s="137"/>
      <c r="AQ137" s="8"/>
    </row>
    <row r="138" spans="1:43" ht="15" customHeight="1">
      <c r="A138" s="45"/>
      <c r="B138" s="131"/>
      <c r="C138" s="134"/>
      <c r="D138" s="258"/>
      <c r="E138" s="244"/>
      <c r="F138" s="244"/>
      <c r="G138" s="132"/>
      <c r="H138" s="273"/>
      <c r="I138" s="132"/>
      <c r="J138" s="132"/>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c r="AN138" s="132"/>
      <c r="AO138" s="132"/>
      <c r="AP138" s="137"/>
      <c r="AQ138" s="8"/>
    </row>
    <row r="139" spans="1:43" ht="15" customHeight="1">
      <c r="A139" s="45"/>
      <c r="B139" s="131"/>
      <c r="C139" s="134"/>
      <c r="D139" s="156" t="s">
        <v>1008</v>
      </c>
      <c r="E139" s="244"/>
      <c r="F139" s="244"/>
      <c r="G139" s="132"/>
      <c r="H139" s="132"/>
      <c r="I139" s="132"/>
      <c r="J139" s="132"/>
      <c r="K139" s="132"/>
      <c r="L139" s="132"/>
      <c r="M139" s="132"/>
      <c r="N139" s="132"/>
      <c r="O139" s="132"/>
      <c r="P139" s="132"/>
      <c r="Q139" s="132"/>
      <c r="R139" s="132"/>
      <c r="S139" s="132"/>
      <c r="T139" s="785"/>
      <c r="U139" s="792"/>
      <c r="V139" s="792"/>
      <c r="W139" s="792"/>
      <c r="X139" s="792"/>
      <c r="Y139" s="792"/>
      <c r="Z139" s="792"/>
      <c r="AA139" s="792"/>
      <c r="AB139" s="792"/>
      <c r="AC139" s="792"/>
      <c r="AD139" s="792"/>
      <c r="AE139" s="792"/>
      <c r="AF139" s="792"/>
      <c r="AG139" s="792"/>
      <c r="AH139" s="792"/>
      <c r="AI139" s="792"/>
      <c r="AJ139" s="792"/>
      <c r="AK139" s="792"/>
      <c r="AL139" s="792"/>
      <c r="AM139" s="792"/>
      <c r="AN139" s="792"/>
      <c r="AO139" s="793"/>
      <c r="AP139" s="137"/>
      <c r="AQ139" s="8"/>
    </row>
    <row r="140" spans="1:43" ht="15" customHeight="1">
      <c r="A140" s="45"/>
      <c r="B140" s="131"/>
      <c r="C140" s="134"/>
      <c r="D140" s="156"/>
      <c r="E140" s="244"/>
      <c r="F140" s="244"/>
      <c r="G140" s="132"/>
      <c r="H140" s="132"/>
      <c r="I140" s="132"/>
      <c r="J140" s="132"/>
      <c r="K140" s="132"/>
      <c r="L140" s="132"/>
      <c r="M140" s="132"/>
      <c r="N140" s="132"/>
      <c r="O140" s="132"/>
      <c r="P140" s="132"/>
      <c r="Q140" s="132"/>
      <c r="R140" s="132"/>
      <c r="S140" s="132"/>
      <c r="T140" s="794"/>
      <c r="U140" s="795"/>
      <c r="V140" s="795"/>
      <c r="W140" s="795"/>
      <c r="X140" s="795"/>
      <c r="Y140" s="795"/>
      <c r="Z140" s="795"/>
      <c r="AA140" s="795"/>
      <c r="AB140" s="795"/>
      <c r="AC140" s="795"/>
      <c r="AD140" s="795"/>
      <c r="AE140" s="795"/>
      <c r="AF140" s="795"/>
      <c r="AG140" s="795"/>
      <c r="AH140" s="795"/>
      <c r="AI140" s="795"/>
      <c r="AJ140" s="795"/>
      <c r="AK140" s="795"/>
      <c r="AL140" s="795"/>
      <c r="AM140" s="795"/>
      <c r="AN140" s="795"/>
      <c r="AO140" s="796"/>
      <c r="AP140" s="137"/>
      <c r="AQ140" s="8"/>
    </row>
    <row r="141" spans="1:43" ht="15" customHeight="1">
      <c r="A141" s="45"/>
      <c r="B141" s="131"/>
      <c r="C141" s="134"/>
      <c r="D141" s="156"/>
      <c r="E141" s="244"/>
      <c r="F141" s="244"/>
      <c r="G141" s="132"/>
      <c r="H141" s="132"/>
      <c r="I141" s="132"/>
      <c r="J141" s="132"/>
      <c r="K141" s="132"/>
      <c r="L141" s="132"/>
      <c r="M141" s="132"/>
      <c r="N141" s="132"/>
      <c r="O141" s="132"/>
      <c r="P141" s="132"/>
      <c r="Q141" s="132"/>
      <c r="R141" s="132"/>
      <c r="S141" s="132"/>
      <c r="T141" s="794"/>
      <c r="U141" s="795"/>
      <c r="V141" s="795"/>
      <c r="W141" s="795"/>
      <c r="X141" s="795"/>
      <c r="Y141" s="795"/>
      <c r="Z141" s="795"/>
      <c r="AA141" s="795"/>
      <c r="AB141" s="795"/>
      <c r="AC141" s="795"/>
      <c r="AD141" s="795"/>
      <c r="AE141" s="795"/>
      <c r="AF141" s="795"/>
      <c r="AG141" s="795"/>
      <c r="AH141" s="795"/>
      <c r="AI141" s="795"/>
      <c r="AJ141" s="795"/>
      <c r="AK141" s="795"/>
      <c r="AL141" s="795"/>
      <c r="AM141" s="795"/>
      <c r="AN141" s="795"/>
      <c r="AO141" s="796"/>
      <c r="AP141" s="137"/>
      <c r="AQ141" s="8"/>
    </row>
    <row r="142" spans="1:43" ht="15" customHeight="1">
      <c r="A142" s="45"/>
      <c r="B142" s="131"/>
      <c r="C142" s="134"/>
      <c r="D142" s="156"/>
      <c r="E142" s="244"/>
      <c r="F142" s="244"/>
      <c r="G142" s="132"/>
      <c r="H142" s="132"/>
      <c r="I142" s="132"/>
      <c r="J142" s="132"/>
      <c r="K142" s="132"/>
      <c r="L142" s="132"/>
      <c r="M142" s="132"/>
      <c r="N142" s="132"/>
      <c r="O142" s="132"/>
      <c r="P142" s="132"/>
      <c r="Q142" s="132"/>
      <c r="R142" s="132"/>
      <c r="S142" s="132"/>
      <c r="T142" s="797"/>
      <c r="U142" s="798"/>
      <c r="V142" s="798"/>
      <c r="W142" s="798"/>
      <c r="X142" s="798"/>
      <c r="Y142" s="798"/>
      <c r="Z142" s="798"/>
      <c r="AA142" s="798"/>
      <c r="AB142" s="798"/>
      <c r="AC142" s="798"/>
      <c r="AD142" s="798"/>
      <c r="AE142" s="798"/>
      <c r="AF142" s="798"/>
      <c r="AG142" s="798"/>
      <c r="AH142" s="798"/>
      <c r="AI142" s="798"/>
      <c r="AJ142" s="798"/>
      <c r="AK142" s="798"/>
      <c r="AL142" s="798"/>
      <c r="AM142" s="798"/>
      <c r="AN142" s="798"/>
      <c r="AO142" s="799"/>
      <c r="AP142" s="137"/>
      <c r="AQ142" s="8"/>
    </row>
    <row r="143" spans="1:43" ht="7.35" customHeight="1">
      <c r="A143" s="45"/>
      <c r="B143" s="157"/>
      <c r="C143" s="23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64"/>
      <c r="AQ143" s="8"/>
    </row>
    <row r="144" spans="1:43" ht="7.3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row>
    <row r="145" spans="1:43" ht="15" customHeight="1">
      <c r="A145" s="8"/>
      <c r="B145" s="621" t="s">
        <v>1026</v>
      </c>
      <c r="C145" s="622"/>
      <c r="D145" s="623"/>
      <c r="E145" s="8"/>
      <c r="F145" s="222" t="str">
        <f>IF(W110="Yes","You have checked 'SFTR(FTS&amp;TRS)', then please fill the following information for the SFTR"," ")</f>
        <v xml:space="preserve"> </v>
      </c>
      <c r="G145" s="8"/>
      <c r="H145" s="8"/>
      <c r="I145" s="8"/>
      <c r="J145" s="8"/>
      <c r="K145" s="8"/>
      <c r="L145" s="8"/>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221"/>
      <c r="AN145" s="59"/>
      <c r="AO145" s="60"/>
      <c r="AP145" s="60"/>
      <c r="AQ145" s="441"/>
    </row>
    <row r="146" spans="1:43" ht="5.0999999999999996" customHeight="1">
      <c r="A146" s="8"/>
      <c r="B146" s="131"/>
      <c r="C146" s="444"/>
      <c r="D146" s="136"/>
      <c r="E146" s="133"/>
      <c r="F146" s="158"/>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133"/>
      <c r="AP146" s="163"/>
      <c r="AQ146" s="441"/>
    </row>
    <row r="147" spans="1:43" ht="25.15" customHeight="1">
      <c r="A147" s="8"/>
      <c r="B147" s="131"/>
      <c r="C147" s="838" t="s">
        <v>1459</v>
      </c>
      <c r="D147" s="838"/>
      <c r="E147" s="838"/>
      <c r="F147" s="838"/>
      <c r="G147" s="839"/>
      <c r="H147" s="803" t="s">
        <v>635</v>
      </c>
      <c r="I147" s="744"/>
      <c r="J147" s="744"/>
      <c r="K147" s="744"/>
      <c r="L147" s="744"/>
      <c r="M147" s="744"/>
      <c r="N147" s="744"/>
      <c r="O147" s="744"/>
      <c r="P147" s="744"/>
      <c r="Q147" s="744"/>
      <c r="R147" s="744"/>
      <c r="S147" s="744"/>
      <c r="T147" s="744"/>
      <c r="U147" s="744"/>
      <c r="V147" s="745"/>
      <c r="W147" s="774" t="s">
        <v>1320</v>
      </c>
      <c r="X147" s="775"/>
      <c r="Y147" s="775"/>
      <c r="Z147" s="775"/>
      <c r="AA147" s="775"/>
      <c r="AB147" s="775"/>
      <c r="AC147" s="775"/>
      <c r="AD147" s="771" t="s">
        <v>1321</v>
      </c>
      <c r="AE147" s="772"/>
      <c r="AF147" s="772"/>
      <c r="AG147" s="772"/>
      <c r="AH147" s="772"/>
      <c r="AI147" s="772"/>
      <c r="AJ147" s="131"/>
      <c r="AK147" s="132"/>
      <c r="AL147" s="132"/>
      <c r="AM147" s="132"/>
      <c r="AN147" s="132"/>
      <c r="AO147" s="132"/>
      <c r="AP147" s="137"/>
      <c r="AQ147" s="441"/>
    </row>
    <row r="148" spans="1:43" ht="15.75">
      <c r="A148" s="8"/>
      <c r="B148" s="131"/>
      <c r="C148" s="840"/>
      <c r="D148" s="841"/>
      <c r="E148" s="841"/>
      <c r="F148" s="841"/>
      <c r="G148" s="842"/>
      <c r="H148" s="834" t="s">
        <v>1386</v>
      </c>
      <c r="I148" s="834"/>
      <c r="J148" s="834"/>
      <c r="K148" s="834"/>
      <c r="L148" s="834"/>
      <c r="M148" s="834"/>
      <c r="N148" s="834"/>
      <c r="O148" s="834"/>
      <c r="P148" s="834"/>
      <c r="Q148" s="834"/>
      <c r="R148" s="834"/>
      <c r="S148" s="834"/>
      <c r="T148" s="834"/>
      <c r="U148" s="834"/>
      <c r="V148" s="834"/>
      <c r="W148" s="835"/>
      <c r="X148" s="836"/>
      <c r="Y148" s="836"/>
      <c r="Z148" s="836"/>
      <c r="AA148" s="836"/>
      <c r="AB148" s="836"/>
      <c r="AC148" s="836"/>
      <c r="AD148" s="837"/>
      <c r="AE148" s="837"/>
      <c r="AF148" s="837"/>
      <c r="AG148" s="837"/>
      <c r="AH148" s="837"/>
      <c r="AI148" s="837"/>
      <c r="AJ148" s="132"/>
      <c r="AK148" s="132"/>
      <c r="AL148" s="132"/>
      <c r="AM148" s="132"/>
      <c r="AN148" s="132"/>
      <c r="AO148" s="132"/>
      <c r="AP148" s="137"/>
      <c r="AQ148" s="441"/>
    </row>
    <row r="149" spans="1:43" ht="15.75">
      <c r="A149" s="8"/>
      <c r="B149" s="131"/>
      <c r="C149" s="840"/>
      <c r="D149" s="841"/>
      <c r="E149" s="841"/>
      <c r="F149" s="841"/>
      <c r="G149" s="842"/>
      <c r="H149" s="834" t="s">
        <v>1388</v>
      </c>
      <c r="I149" s="834"/>
      <c r="J149" s="834"/>
      <c r="K149" s="834"/>
      <c r="L149" s="834"/>
      <c r="M149" s="834"/>
      <c r="N149" s="834"/>
      <c r="O149" s="834"/>
      <c r="P149" s="834"/>
      <c r="Q149" s="834"/>
      <c r="R149" s="834"/>
      <c r="S149" s="834"/>
      <c r="T149" s="834"/>
      <c r="U149" s="834"/>
      <c r="V149" s="834"/>
      <c r="W149" s="835"/>
      <c r="X149" s="836"/>
      <c r="Y149" s="836"/>
      <c r="Z149" s="836"/>
      <c r="AA149" s="836"/>
      <c r="AB149" s="836"/>
      <c r="AC149" s="836"/>
      <c r="AD149" s="837"/>
      <c r="AE149" s="837"/>
      <c r="AF149" s="837"/>
      <c r="AG149" s="837"/>
      <c r="AH149" s="837"/>
      <c r="AI149" s="837"/>
      <c r="AJ149" s="132"/>
      <c r="AK149" s="132"/>
      <c r="AL149" s="132"/>
      <c r="AM149" s="132"/>
      <c r="AN149" s="132"/>
      <c r="AO149" s="132"/>
      <c r="AP149" s="137"/>
      <c r="AQ149" s="503"/>
    </row>
    <row r="150" spans="1:43" ht="15.75">
      <c r="A150" s="8"/>
      <c r="B150" s="131"/>
      <c r="C150" s="840"/>
      <c r="D150" s="841"/>
      <c r="E150" s="841"/>
      <c r="F150" s="841"/>
      <c r="G150" s="842"/>
      <c r="H150" s="834" t="s">
        <v>1376</v>
      </c>
      <c r="I150" s="834"/>
      <c r="J150" s="834"/>
      <c r="K150" s="834"/>
      <c r="L150" s="834"/>
      <c r="M150" s="834"/>
      <c r="N150" s="834"/>
      <c r="O150" s="834"/>
      <c r="P150" s="834"/>
      <c r="Q150" s="834"/>
      <c r="R150" s="834"/>
      <c r="S150" s="834"/>
      <c r="T150" s="834"/>
      <c r="U150" s="834"/>
      <c r="V150" s="834"/>
      <c r="W150" s="835" t="s">
        <v>1327</v>
      </c>
      <c r="X150" s="836"/>
      <c r="Y150" s="836"/>
      <c r="Z150" s="836"/>
      <c r="AA150" s="836"/>
      <c r="AB150" s="836"/>
      <c r="AC150" s="836"/>
      <c r="AD150" s="837"/>
      <c r="AE150" s="837"/>
      <c r="AF150" s="837"/>
      <c r="AG150" s="837"/>
      <c r="AH150" s="837"/>
      <c r="AI150" s="837"/>
      <c r="AJ150" s="132"/>
      <c r="AK150" s="132"/>
      <c r="AL150" s="132"/>
      <c r="AM150" s="132"/>
      <c r="AN150" s="132"/>
      <c r="AO150" s="132"/>
      <c r="AP150" s="137"/>
      <c r="AQ150" s="441"/>
    </row>
    <row r="151" spans="1:43" ht="15.75">
      <c r="A151" s="8"/>
      <c r="B151" s="131"/>
      <c r="C151" s="840"/>
      <c r="D151" s="841"/>
      <c r="E151" s="841"/>
      <c r="F151" s="841"/>
      <c r="G151" s="842"/>
      <c r="H151" s="834" t="s">
        <v>1377</v>
      </c>
      <c r="I151" s="834"/>
      <c r="J151" s="834"/>
      <c r="K151" s="834"/>
      <c r="L151" s="834"/>
      <c r="M151" s="834"/>
      <c r="N151" s="834"/>
      <c r="O151" s="834"/>
      <c r="P151" s="834"/>
      <c r="Q151" s="834"/>
      <c r="R151" s="834"/>
      <c r="S151" s="834"/>
      <c r="T151" s="834"/>
      <c r="U151" s="834"/>
      <c r="V151" s="834"/>
      <c r="W151" s="835"/>
      <c r="X151" s="836"/>
      <c r="Y151" s="836"/>
      <c r="Z151" s="836"/>
      <c r="AA151" s="836"/>
      <c r="AB151" s="836"/>
      <c r="AC151" s="836"/>
      <c r="AD151" s="837"/>
      <c r="AE151" s="837"/>
      <c r="AF151" s="837"/>
      <c r="AG151" s="837"/>
      <c r="AH151" s="837"/>
      <c r="AI151" s="837"/>
      <c r="AJ151" s="132"/>
      <c r="AK151" s="132"/>
      <c r="AL151" s="132"/>
      <c r="AM151" s="132"/>
      <c r="AN151" s="132"/>
      <c r="AO151" s="132"/>
      <c r="AP151" s="137"/>
      <c r="AQ151" s="441"/>
    </row>
    <row r="152" spans="1:43" ht="15.75">
      <c r="A152" s="8"/>
      <c r="B152" s="131"/>
      <c r="C152" s="840"/>
      <c r="D152" s="841"/>
      <c r="E152" s="841"/>
      <c r="F152" s="841"/>
      <c r="G152" s="842"/>
      <c r="H152" s="834" t="s">
        <v>1378</v>
      </c>
      <c r="I152" s="834"/>
      <c r="J152" s="834"/>
      <c r="K152" s="834"/>
      <c r="L152" s="834"/>
      <c r="M152" s="834"/>
      <c r="N152" s="834"/>
      <c r="O152" s="834"/>
      <c r="P152" s="834"/>
      <c r="Q152" s="834"/>
      <c r="R152" s="834"/>
      <c r="S152" s="834"/>
      <c r="T152" s="834"/>
      <c r="U152" s="834"/>
      <c r="V152" s="834"/>
      <c r="W152" s="835"/>
      <c r="X152" s="836"/>
      <c r="Y152" s="836"/>
      <c r="Z152" s="836"/>
      <c r="AA152" s="836"/>
      <c r="AB152" s="836"/>
      <c r="AC152" s="836"/>
      <c r="AD152" s="837"/>
      <c r="AE152" s="837"/>
      <c r="AF152" s="837"/>
      <c r="AG152" s="837"/>
      <c r="AH152" s="837"/>
      <c r="AI152" s="837"/>
      <c r="AJ152" s="132"/>
      <c r="AK152" s="132"/>
      <c r="AL152" s="132"/>
      <c r="AM152" s="132"/>
      <c r="AN152" s="132"/>
      <c r="AO152" s="132"/>
      <c r="AP152" s="137"/>
      <c r="AQ152" s="499"/>
    </row>
    <row r="153" spans="1:43" ht="15.75">
      <c r="A153" s="8"/>
      <c r="B153" s="131"/>
      <c r="C153" s="843"/>
      <c r="D153" s="844"/>
      <c r="E153" s="844"/>
      <c r="F153" s="844"/>
      <c r="G153" s="845"/>
      <c r="H153" s="834" t="s">
        <v>1028</v>
      </c>
      <c r="I153" s="834"/>
      <c r="J153" s="834"/>
      <c r="K153" s="834"/>
      <c r="L153" s="834"/>
      <c r="M153" s="834"/>
      <c r="N153" s="834"/>
      <c r="O153" s="834"/>
      <c r="P153" s="834"/>
      <c r="Q153" s="834"/>
      <c r="R153" s="834"/>
      <c r="S153" s="834"/>
      <c r="T153" s="834"/>
      <c r="U153" s="834"/>
      <c r="V153" s="834"/>
      <c r="W153" s="835"/>
      <c r="X153" s="836"/>
      <c r="Y153" s="836"/>
      <c r="Z153" s="836"/>
      <c r="AA153" s="836"/>
      <c r="AB153" s="836"/>
      <c r="AC153" s="836"/>
      <c r="AD153" s="837"/>
      <c r="AE153" s="837"/>
      <c r="AF153" s="837"/>
      <c r="AG153" s="837"/>
      <c r="AH153" s="837"/>
      <c r="AI153" s="837"/>
      <c r="AJ153" s="132"/>
      <c r="AK153" s="132"/>
      <c r="AL153" s="132"/>
      <c r="AM153" s="132"/>
      <c r="AN153" s="132"/>
      <c r="AO153" s="132"/>
      <c r="AP153" s="137"/>
      <c r="AQ153" s="441"/>
    </row>
    <row r="154" spans="1:43" ht="5.0999999999999996" customHeight="1">
      <c r="A154" s="8"/>
      <c r="B154" s="157"/>
      <c r="C154" s="249"/>
      <c r="D154" s="249"/>
      <c r="E154" s="249"/>
      <c r="F154" s="249"/>
      <c r="G154" s="249"/>
      <c r="H154" s="249"/>
      <c r="I154" s="249"/>
      <c r="J154" s="249"/>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64"/>
      <c r="AQ154" s="441"/>
    </row>
    <row r="155" spans="1:43" ht="5.0999999999999996" customHeight="1">
      <c r="A155" s="441"/>
      <c r="B155" s="441"/>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c r="AO155" s="441"/>
      <c r="AP155" s="441"/>
      <c r="AQ155" s="441"/>
    </row>
  </sheetData>
  <sheetProtection algorithmName="SHA-512" hashValue="UODWjr4OPfZZCrP88+gs4SwFlX3fzQ43CQr4sVmGWjpWfLao1zT9V2BtMy12u40rkfsUbKLa//5XXOdgwRQcmg==" saltValue="0bThIHvOh/V/t8GsURujmw==" spinCount="100000" sheet="1" formatColumns="0" formatRows="0" selectLockedCells="1"/>
  <dataConsolidate/>
  <mergeCells count="133">
    <mergeCell ref="B6:E6"/>
    <mergeCell ref="O12:Q12"/>
    <mergeCell ref="AD76:AH76"/>
    <mergeCell ref="AM6:AO6"/>
    <mergeCell ref="T124:AB124"/>
    <mergeCell ref="AD124:AO124"/>
    <mergeCell ref="T127:AB127"/>
    <mergeCell ref="AD127:AO127"/>
    <mergeCell ref="T131:AB131"/>
    <mergeCell ref="T40:AO43"/>
    <mergeCell ref="T45:AO48"/>
    <mergeCell ref="T38:AO38"/>
    <mergeCell ref="T50:AO53"/>
    <mergeCell ref="T55:AO58"/>
    <mergeCell ref="T60:AO63"/>
    <mergeCell ref="T65:AO68"/>
    <mergeCell ref="T10:AO10"/>
    <mergeCell ref="T26:AF26"/>
    <mergeCell ref="AI76:AM76"/>
    <mergeCell ref="AN76:AN77"/>
    <mergeCell ref="AO76:AO77"/>
    <mergeCell ref="AI78:AM78"/>
    <mergeCell ref="T34:U34"/>
    <mergeCell ref="T12:AO12"/>
    <mergeCell ref="AI80:AM80"/>
    <mergeCell ref="AI79:AM79"/>
    <mergeCell ref="N21:R21"/>
    <mergeCell ref="T19:AO19"/>
    <mergeCell ref="T21:AO22"/>
    <mergeCell ref="N16:R16"/>
    <mergeCell ref="T16:AO17"/>
    <mergeCell ref="N14:R14"/>
    <mergeCell ref="T14:AO14"/>
    <mergeCell ref="AB34:AG34"/>
    <mergeCell ref="AJ34:AO34"/>
    <mergeCell ref="T36:U36"/>
    <mergeCell ref="AD32:AO32"/>
    <mergeCell ref="C78:M78"/>
    <mergeCell ref="N78:S78"/>
    <mergeCell ref="T78:Z78"/>
    <mergeCell ref="AA78:AC78"/>
    <mergeCell ref="C76:M76"/>
    <mergeCell ref="N76:S76"/>
    <mergeCell ref="T76:Z76"/>
    <mergeCell ref="AA76:AC76"/>
    <mergeCell ref="C80:M80"/>
    <mergeCell ref="N80:S80"/>
    <mergeCell ref="T80:Z80"/>
    <mergeCell ref="AA80:AC80"/>
    <mergeCell ref="C79:M79"/>
    <mergeCell ref="N79:S79"/>
    <mergeCell ref="T79:Z79"/>
    <mergeCell ref="AA79:AC79"/>
    <mergeCell ref="N77:S77"/>
    <mergeCell ref="T77:Z77"/>
    <mergeCell ref="AA77:AC77"/>
    <mergeCell ref="C82:M82"/>
    <mergeCell ref="N82:S82"/>
    <mergeCell ref="T82:Z82"/>
    <mergeCell ref="AA82:AC82"/>
    <mergeCell ref="AI82:AM82"/>
    <mergeCell ref="C81:M81"/>
    <mergeCell ref="N81:S81"/>
    <mergeCell ref="T81:Z81"/>
    <mergeCell ref="AA81:AC81"/>
    <mergeCell ref="AI81:AM81"/>
    <mergeCell ref="C84:M84"/>
    <mergeCell ref="N84:S84"/>
    <mergeCell ref="T84:Z84"/>
    <mergeCell ref="AA84:AC84"/>
    <mergeCell ref="AI84:AM84"/>
    <mergeCell ref="C83:M83"/>
    <mergeCell ref="N83:S83"/>
    <mergeCell ref="T83:Z83"/>
    <mergeCell ref="AA83:AC83"/>
    <mergeCell ref="AI83:AM83"/>
    <mergeCell ref="C86:M86"/>
    <mergeCell ref="N86:S86"/>
    <mergeCell ref="T86:Z86"/>
    <mergeCell ref="AA86:AC86"/>
    <mergeCell ref="AI86:AM86"/>
    <mergeCell ref="C85:M85"/>
    <mergeCell ref="N85:S85"/>
    <mergeCell ref="T85:Z85"/>
    <mergeCell ref="AA85:AC85"/>
    <mergeCell ref="AI85:AM85"/>
    <mergeCell ref="AD149:AI149"/>
    <mergeCell ref="B145:D145"/>
    <mergeCell ref="C147:G147"/>
    <mergeCell ref="H147:V147"/>
    <mergeCell ref="W147:AC147"/>
    <mergeCell ref="AD147:AI147"/>
    <mergeCell ref="C87:M87"/>
    <mergeCell ref="N87:S87"/>
    <mergeCell ref="T87:Z87"/>
    <mergeCell ref="AA87:AC87"/>
    <mergeCell ref="AI87:AM87"/>
    <mergeCell ref="T135:AB135"/>
    <mergeCell ref="T139:AO142"/>
    <mergeCell ref="U98:AO102"/>
    <mergeCell ref="Y118:Z118"/>
    <mergeCell ref="Y107:Z107"/>
    <mergeCell ref="Y109:Z109"/>
    <mergeCell ref="Y112:Z112"/>
    <mergeCell ref="Y114:Z114"/>
    <mergeCell ref="Y116:Z116"/>
    <mergeCell ref="U96:AB96"/>
    <mergeCell ref="Y104:Z104"/>
    <mergeCell ref="U94:AB94"/>
    <mergeCell ref="R2:AD5"/>
    <mergeCell ref="C151:G151"/>
    <mergeCell ref="H151:V151"/>
    <mergeCell ref="W151:AC151"/>
    <mergeCell ref="AD151:AI151"/>
    <mergeCell ref="C153:G153"/>
    <mergeCell ref="H153:V153"/>
    <mergeCell ref="W153:AC153"/>
    <mergeCell ref="AD153:AI153"/>
    <mergeCell ref="C148:G148"/>
    <mergeCell ref="H148:V148"/>
    <mergeCell ref="W148:AC148"/>
    <mergeCell ref="AD148:AI148"/>
    <mergeCell ref="C150:G150"/>
    <mergeCell ref="H150:V150"/>
    <mergeCell ref="W150:AC150"/>
    <mergeCell ref="AD150:AI150"/>
    <mergeCell ref="C152:G152"/>
    <mergeCell ref="W152:AC152"/>
    <mergeCell ref="AD152:AI152"/>
    <mergeCell ref="H152:V152"/>
    <mergeCell ref="C149:G149"/>
    <mergeCell ref="H149:V149"/>
    <mergeCell ref="W149:AC149"/>
  </mergeCells>
  <conditionalFormatting sqref="A145:AQ155">
    <cfRule type="expression" dxfId="43" priority="3">
      <formula>$T$30&lt;&gt;1</formula>
    </cfRule>
  </conditionalFormatting>
  <conditionalFormatting sqref="B92:C92 B93:AP120">
    <cfRule type="expression" dxfId="42" priority="6">
      <formula>OR($T$26="Article 6",$T$26="")</formula>
    </cfRule>
  </conditionalFormatting>
  <conditionalFormatting sqref="B71:H71 B72:AP91">
    <cfRule type="expression" dxfId="41" priority="18" stopIfTrue="1">
      <formula>$T$24&lt;&gt;1</formula>
    </cfRule>
  </conditionalFormatting>
  <conditionalFormatting sqref="C41">
    <cfRule type="iconSet" priority="69">
      <iconSet iconSet="3Symbols2" showValue="0">
        <cfvo type="percent" val="0"/>
        <cfvo type="num" val="1"/>
        <cfvo type="num" val="2"/>
      </iconSet>
    </cfRule>
  </conditionalFormatting>
  <conditionalFormatting sqref="C46">
    <cfRule type="iconSet" priority="30">
      <iconSet iconSet="3Symbols2" showValue="0">
        <cfvo type="percent" val="0"/>
        <cfvo type="num" val="1"/>
        <cfvo type="num" val="2"/>
      </iconSet>
    </cfRule>
  </conditionalFormatting>
  <conditionalFormatting sqref="F24">
    <cfRule type="iconSet" priority="67">
      <iconSet iconSet="3Symbols" showValue="0">
        <cfvo type="percent" val="0"/>
        <cfvo type="num" val="1"/>
        <cfvo type="num" val="2"/>
      </iconSet>
    </cfRule>
  </conditionalFormatting>
  <conditionalFormatting sqref="G24">
    <cfRule type="iconSet" priority="68">
      <iconSet iconSet="3Symbols" showValue="0">
        <cfvo type="percent" val="0"/>
        <cfvo type="num" val="1"/>
        <cfvo type="num" val="2"/>
      </iconSet>
    </cfRule>
  </conditionalFormatting>
  <conditionalFormatting sqref="I10:I12">
    <cfRule type="iconSet" priority="66">
      <iconSet iconSet="3Symbols" showValue="0">
        <cfvo type="percent" val="0"/>
        <cfvo type="num" val="1"/>
        <cfvo type="num" val="2"/>
      </iconSet>
    </cfRule>
  </conditionalFormatting>
  <conditionalFormatting sqref="T26">
    <cfRule type="iconSet" priority="49">
      <iconSet iconSet="3Symbols2" showValue="0">
        <cfvo type="percent" val="0"/>
        <cfvo type="num" val="1"/>
        <cfvo type="num" val="2"/>
      </iconSet>
    </cfRule>
  </conditionalFormatting>
  <conditionalFormatting sqref="U24">
    <cfRule type="iconSet" priority="63">
      <iconSet iconSet="3Symbols2" showValue="0">
        <cfvo type="percent" val="0"/>
        <cfvo type="num" val="1"/>
        <cfvo type="num" val="2"/>
      </iconSet>
    </cfRule>
  </conditionalFormatting>
  <conditionalFormatting sqref="U32">
    <cfRule type="iconSet" priority="44">
      <iconSet iconSet="3Symbols2" showValue="0">
        <cfvo type="percent" val="0"/>
        <cfvo type="num" val="1"/>
        <cfvo type="num" val="2"/>
      </iconSet>
    </cfRule>
  </conditionalFormatting>
  <conditionalFormatting sqref="W148:AI153">
    <cfRule type="expression" dxfId="38" priority="4">
      <formula>$C148="Yes"</formula>
    </cfRule>
  </conditionalFormatting>
  <conditionalFormatting sqref="AB34:AG34">
    <cfRule type="expression" dxfId="37" priority="9">
      <formula>$T$34="Yes"</formula>
    </cfRule>
  </conditionalFormatting>
  <conditionalFormatting sqref="AD78:AH87">
    <cfRule type="iconSet" priority="29">
      <iconSet iconSet="3Symbols2" showValue="0">
        <cfvo type="percent" val="0"/>
        <cfvo type="num" val="0"/>
        <cfvo type="num" val="1"/>
      </iconSet>
    </cfRule>
  </conditionalFormatting>
  <conditionalFormatting sqref="AD32:AO32">
    <cfRule type="expression" dxfId="36" priority="5">
      <formula>$T$32=1</formula>
    </cfRule>
  </conditionalFormatting>
  <conditionalFormatting sqref="AG26">
    <cfRule type="iconSet" priority="25">
      <iconSet iconSet="3Symbols2" showValue="0">
        <cfvo type="percent" val="0"/>
        <cfvo type="num" val="1"/>
        <cfvo type="num" val="2"/>
      </iconSet>
    </cfRule>
  </conditionalFormatting>
  <conditionalFormatting sqref="AJ34:AO34">
    <cfRule type="expression" dxfId="35" priority="13">
      <formula>$T$34="Yes"</formula>
    </cfRule>
  </conditionalFormatting>
  <conditionalFormatting sqref="AN78:AO87">
    <cfRule type="iconSet" priority="24">
      <iconSet iconSet="3Symbols2" showValue="0">
        <cfvo type="percent" val="0"/>
        <cfvo type="num" val="0"/>
        <cfvo type="num" val="1"/>
      </iconSet>
    </cfRule>
  </conditionalFormatting>
  <conditionalFormatting sqref="AS77:BU82">
    <cfRule type="expression" dxfId="33" priority="17" stopIfTrue="1">
      <formula>$T$24&lt;&gt;1</formula>
    </cfRule>
  </conditionalFormatting>
  <dataValidations count="10">
    <dataValidation type="decimal" allowBlank="1" showInputMessage="1" showErrorMessage="1" promptTitle="Warning !" prompt="Number must be between 0 and 20" sqref="H131" xr:uid="{00000000-0002-0000-0500-000000000000}">
      <formula1>0</formula1>
      <formula2>20</formula2>
    </dataValidation>
    <dataValidation allowBlank="1" showInputMessage="1" showErrorMessage="1" prompt="The targeted asset classes available are related to the type of investment policy" sqref="D15" xr:uid="{00000000-0002-0000-0500-000001000000}"/>
    <dataValidation type="list" allowBlank="1" showInputMessage="1" showErrorMessage="1" sqref="T12:T14" xr:uid="{00000000-0002-0000-0500-000002000000}">
      <formula1>INDIRECT("S"&amp;LEFT(T10,1))</formula1>
    </dataValidation>
    <dataValidation allowBlank="1" showInputMessage="1" showErrorMessage="1" prompt="As defined by Regulation (EU) 2016/1011" sqref="D24" xr:uid="{00000000-0002-0000-0500-000003000000}"/>
    <dataValidation type="list" allowBlank="1" showInputMessage="1" showErrorMessage="1" sqref="N16:R16" xr:uid="{00000000-0002-0000-0500-000004000000}">
      <formula1>Country</formula1>
    </dataValidation>
    <dataValidation type="list" allowBlank="1" showInputMessage="1" showErrorMessage="1" sqref="N14:R14" xr:uid="{00000000-0002-0000-0500-000005000000}">
      <formula1>Region</formula1>
    </dataValidation>
    <dataValidation type="list" allowBlank="1" showInputMessage="1" showErrorMessage="1" sqref="N21:R21" xr:uid="{00000000-0002-0000-0500-000006000000}">
      <formula1>Code_Currency</formula1>
    </dataValidation>
    <dataValidation type="decimal" operator="greaterThanOrEqual" allowBlank="1" showInputMessage="1" showErrorMessage="1" sqref="Y109:Z109 AD148:AD153" xr:uid="{00000000-0002-0000-0500-000007000000}">
      <formula1>0</formula1>
    </dataValidation>
    <dataValidation allowBlank="1" showInputMessage="1" showErrorMessage="1" prompt="Expressed as a ratio and not as a percentage" sqref="T135:AB135 T131:AB131" xr:uid="{C1CC7705-4204-4B18-82FC-DC919C997DED}"/>
    <dataValidation operator="greaterThanOrEqual" allowBlank="1" showInputMessage="1" showErrorMessage="1" sqref="W148:AC153" xr:uid="{B8107A84-A629-476A-A56B-2518B6968CC3}"/>
  </dataValidations>
  <hyperlinks>
    <hyperlink ref="AM6:AO6" location="'2.1 EMIR'!A1" display="Next &gt;&gt;" xr:uid="{00000000-0004-0000-0500-000000000000}"/>
    <hyperlink ref="B6:E6" location="'2. Investment Policy (FIS&amp;PII)'!A1" display="&lt;&lt; Previous" xr:uid="{A19EFC19-E606-4146-8D4D-03B122705C50}"/>
  </hyperlink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stopIfTrue="1" id="{24CBD1DB-011E-4C75-B0C0-52475465F147}">
            <xm:f>'1. General Information'!$Q$9&lt;&gt;data!$A$5</xm:f>
            <x14:dxf>
              <font>
                <color rgb="FFA0A0A0"/>
              </font>
              <fill>
                <patternFill>
                  <bgColor rgb="FFA0A0A0"/>
                </patternFill>
              </fill>
              <border>
                <left style="thin">
                  <color rgb="FFA0A0A0"/>
                </left>
                <right style="thin">
                  <color rgb="FFA0A0A0"/>
                </right>
                <top style="thin">
                  <color rgb="FFA0A0A0"/>
                </top>
                <bottom style="thin">
                  <color rgb="FFA0A0A0"/>
                </bottom>
              </border>
            </x14:dxf>
          </x14:cfRule>
          <xm:sqref>A8:AQ31 A32:AD32 AP32:AQ32 A33:AQ155</xm:sqref>
        </x14:conditionalFormatting>
        <x14:conditionalFormatting xmlns:xm="http://schemas.microsoft.com/office/excel/2006/main">
          <x14:cfRule type="expression" priority="27" id="{571700C2-EB5C-46CE-99E2-E6C602CAA914}">
            <xm:f>'1. General Information'!$Q$9&lt;&gt;data!$A$5</xm:f>
            <x14:dxf>
              <font>
                <color theme="0"/>
              </font>
              <fill>
                <patternFill>
                  <bgColor rgb="FF115E67"/>
                </patternFill>
              </fill>
              <border>
                <left/>
                <right/>
                <top/>
                <bottom/>
                <vertical/>
                <horizontal/>
              </border>
            </x14:dxf>
          </x14:cfRule>
          <xm:sqref>M2:R2 AE2:AE5 M3:Q5</xm:sqref>
        </x14:conditionalFormatting>
        <x14:conditionalFormatting xmlns:xm="http://schemas.microsoft.com/office/excel/2006/main">
          <x14:cfRule type="expression" priority="57" id="{DB2EFC94-7CE0-4BB9-9C3B-2BBCD2E07644}">
            <xm:f>'1. General Information'!$Q$9&lt;&gt;"SICAR Law 15.06.2004"</xm:f>
            <x14:dxf>
              <fill>
                <patternFill>
                  <bgColor rgb="FFD0D3D4"/>
                </patternFill>
              </fill>
            </x14:dxf>
          </x14:cfRule>
          <xm:sqref>R2 O3:Q3</xm:sqref>
        </x14:conditionalFormatting>
        <x14:conditionalFormatting xmlns:xm="http://schemas.microsoft.com/office/excel/2006/main">
          <x14:cfRule type="iconSet" priority="43" id="{B3B41D42-C753-44CF-B7DE-5481F64B1EC3}">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T24</xm:sqref>
        </x14:conditionalFormatting>
        <x14:conditionalFormatting xmlns:xm="http://schemas.microsoft.com/office/excel/2006/main">
          <x14:cfRule type="iconSet" priority="42" id="{347DD40A-3652-4770-A9ED-67E5225AC371}">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T28</xm:sqref>
        </x14:conditionalFormatting>
        <x14:conditionalFormatting xmlns:xm="http://schemas.microsoft.com/office/excel/2006/main">
          <x14:cfRule type="iconSet" priority="40" id="{D4079E6D-363D-4C08-ACA8-408DF8986946}">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T30</xm:sqref>
        </x14:conditionalFormatting>
        <x14:conditionalFormatting xmlns:xm="http://schemas.microsoft.com/office/excel/2006/main">
          <x14:cfRule type="iconSet" priority="39" id="{3893188C-4F06-4EFB-BACF-37997E2B88D9}">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T32</xm:sqref>
        </x14:conditionalFormatting>
        <x14:conditionalFormatting xmlns:xm="http://schemas.microsoft.com/office/excel/2006/main">
          <x14:cfRule type="iconSet" priority="33" id="{42833A46-27DE-4F8F-9C9B-B9F9152AF55A}">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U73</xm:sqref>
        </x14:conditionalFormatting>
        <x14:conditionalFormatting xmlns:xm="http://schemas.microsoft.com/office/excel/2006/main">
          <x14:cfRule type="iconSet" priority="36" id="{A441D5E6-E417-4AC4-88F2-F57DB92AAFC9}">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U89</xm:sqref>
        </x14:conditionalFormatting>
        <x14:conditionalFormatting xmlns:xm="http://schemas.microsoft.com/office/excel/2006/main">
          <x14:cfRule type="expression" priority="16" stopIfTrue="1" id="{BD4BD273-AF0B-4CF3-8442-E1CED3DE4308}">
            <xm:f>'1. General Information'!$Q$9&lt;&gt;data!$A$5</xm:f>
            <x14:dxf>
              <font>
                <color rgb="FFA0A0A0"/>
              </font>
              <fill>
                <patternFill>
                  <bgColor rgb="FFA0A0A0"/>
                </patternFill>
              </fill>
              <border>
                <left/>
                <right/>
                <top/>
                <bottom/>
                <vertical/>
                <horizontal/>
              </border>
            </x14:dxf>
          </x14:cfRule>
          <xm:sqref>AS77:BU82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8000000}">
          <x14:formula1>
            <xm:f>switchdata!$A$3:$A$8</xm:f>
          </x14:formula1>
          <xm:sqref>T10</xm:sqref>
        </x14:dataValidation>
        <x14:dataValidation type="list" allowBlank="1" showInputMessage="1" showErrorMessage="1" xr:uid="{00000000-0002-0000-0500-00000A000000}">
          <x14:formula1>
            <xm:f>data!$A$85:$A$88</xm:f>
          </x14:formula1>
          <xm:sqref>T127:AB127 T124:AB124</xm:sqref>
        </x14:dataValidation>
        <x14:dataValidation type="list" allowBlank="1" showInputMessage="1" showErrorMessage="1" xr:uid="{00000000-0002-0000-0500-00000B000000}">
          <x14:formula1>
            <xm:f>data!$E$53:$E$57</xm:f>
          </x14:formula1>
          <xm:sqref>U96:AB96</xm:sqref>
        </x14:dataValidation>
        <x14:dataValidation type="list" allowBlank="1" showInputMessage="1" showErrorMessage="1" xr:uid="{00000000-0002-0000-0500-00000C000000}">
          <x14:formula1>
            <xm:f>data!$C$49:$C$51</xm:f>
          </x14:formula1>
          <xm:sqref>U94:AB94</xm:sqref>
        </x14:dataValidation>
        <x14:dataValidation type="list" allowBlank="1" showInputMessage="1" showErrorMessage="1" xr:uid="{00000000-0002-0000-0500-00000D000000}">
          <x14:formula1>
            <xm:f>data!$R$8:$R$9</xm:f>
          </x14:formula1>
          <xm:sqref>Y114:Z114 Y116:Z116 Y112:Z112 Y118:Z118 Y107:Z107 Y104:Z104 T36:U36 T34:U34 C148:G153</xm:sqref>
        </x14:dataValidation>
        <x14:dataValidation type="list" allowBlank="1" showInputMessage="1" showErrorMessage="1" xr:uid="{00000000-0002-0000-0500-00000E000000}">
          <x14:formula1>
            <xm:f>data!$T$8:$T$9</xm:f>
          </x14:formula1>
          <xm:sqref>T24 T28 U73 T30 AN78:AO87 AD78:AH87 T32</xm:sqref>
        </x14:dataValidation>
        <x14:dataValidation type="list" allowBlank="1" showInputMessage="1" showErrorMessage="1" xr:uid="{D0A93264-C370-4E53-968E-B552F67B1EA4}">
          <x14:formula1>
            <xm:f>data!$B$51:$B$52</xm:f>
          </x14:formula1>
          <xm:sqref>AA78:AA87</xm:sqref>
        </x14:dataValidation>
        <x14:dataValidation type="list" allowBlank="1" showInputMessage="1" showErrorMessage="1" xr:uid="{A161629D-7865-4530-89A7-AD94C2277D46}">
          <x14:formula1>
            <xm:f>data!$B$55:$B$57</xm:f>
          </x14:formula1>
          <xm:sqref>AI78:AI87</xm:sqref>
        </x14:dataValidation>
        <x14:dataValidation type="list" allowBlank="1" showInputMessage="1" showErrorMessage="1" xr:uid="{00000000-0002-0000-0500-000009000000}">
          <x14:formula1>
            <xm:f>data!$N$2:$N$160</xm:f>
          </x14:formula1>
          <xm:sqref>I21:I23</xm:sqref>
        </x14:dataValidation>
        <x14:dataValidation type="list" allowBlank="1" showInputMessage="1" showErrorMessage="1" xr:uid="{4E570FB3-FB38-490C-B396-E838586C5BD3}">
          <x14:formula1>
            <xm:f>data!$C$73:$C$77</xm:f>
          </x14:formula1>
          <xm:sqref>T26:AF26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007298"/>
  </sheetPr>
  <dimension ref="A1:R93"/>
  <sheetViews>
    <sheetView zoomScaleNormal="100" workbookViewId="0">
      <selection activeCell="G32" sqref="G32"/>
    </sheetView>
  </sheetViews>
  <sheetFormatPr defaultColWidth="9.28515625" defaultRowHeight="15"/>
  <cols>
    <col min="1" max="4" width="1.7109375" style="61" customWidth="1"/>
    <col min="5" max="6" width="10.5703125" style="61" customWidth="1"/>
    <col min="7" max="7" width="24.7109375" style="61" customWidth="1"/>
    <col min="8" max="8" width="16.7109375" style="61" bestFit="1" customWidth="1"/>
    <col min="9" max="9" width="9.7109375" style="61" customWidth="1"/>
    <col min="10" max="10" width="18.7109375" style="61" bestFit="1" customWidth="1"/>
    <col min="11" max="16" width="9.28515625" style="61"/>
    <col min="17" max="18" width="1.7109375" style="61" customWidth="1"/>
    <col min="19" max="19" width="9.28515625" style="61"/>
    <col min="20" max="20" width="9.28515625" style="61" customWidth="1"/>
    <col min="21" max="16384" width="9.28515625" style="61"/>
  </cols>
  <sheetData>
    <row r="1" spans="1:18">
      <c r="A1" s="84"/>
      <c r="B1" s="84"/>
      <c r="C1" s="84"/>
      <c r="D1" s="84"/>
      <c r="E1" s="84"/>
      <c r="F1" s="84"/>
      <c r="G1" s="84"/>
      <c r="H1" s="84"/>
      <c r="I1" s="84"/>
      <c r="J1" s="84"/>
      <c r="K1" s="84"/>
      <c r="L1" s="84"/>
      <c r="M1" s="84"/>
      <c r="N1" s="84"/>
      <c r="O1" s="84"/>
      <c r="P1" s="84"/>
      <c r="Q1" s="84"/>
      <c r="R1" s="84"/>
    </row>
    <row r="2" spans="1:18">
      <c r="A2" s="84"/>
      <c r="B2" s="84"/>
      <c r="C2" s="84"/>
      <c r="D2" s="84"/>
      <c r="E2" s="84"/>
      <c r="F2" s="84"/>
      <c r="G2" s="84"/>
      <c r="H2" s="84"/>
      <c r="I2" s="84"/>
      <c r="J2" s="84"/>
      <c r="K2" s="84"/>
      <c r="L2" s="84"/>
      <c r="M2" s="84"/>
      <c r="N2" s="84"/>
      <c r="O2" s="84"/>
      <c r="P2" s="84"/>
      <c r="Q2" s="84"/>
      <c r="R2" s="84"/>
    </row>
    <row r="3" spans="1:18">
      <c r="A3" s="84"/>
      <c r="B3" s="84"/>
      <c r="C3" s="84"/>
      <c r="D3" s="84"/>
      <c r="E3" s="84"/>
      <c r="F3" s="84"/>
      <c r="G3" s="84"/>
      <c r="H3" s="84"/>
      <c r="I3" s="84"/>
      <c r="J3" s="84"/>
      <c r="K3" s="84"/>
      <c r="L3" s="84"/>
      <c r="M3" s="84"/>
      <c r="N3" s="84"/>
      <c r="O3" s="84"/>
      <c r="P3" s="84"/>
      <c r="Q3" s="84"/>
      <c r="R3" s="84"/>
    </row>
    <row r="4" spans="1:18">
      <c r="A4" s="84"/>
      <c r="B4" s="84"/>
      <c r="C4" s="84"/>
      <c r="D4" s="84"/>
      <c r="E4" s="84"/>
      <c r="F4" s="84"/>
      <c r="G4" s="84"/>
      <c r="H4" s="84"/>
      <c r="I4" s="84"/>
      <c r="J4" s="84"/>
      <c r="K4" s="84"/>
      <c r="L4" s="84"/>
      <c r="M4" s="84"/>
      <c r="N4" s="84"/>
      <c r="O4" s="84"/>
      <c r="P4" s="84"/>
      <c r="Q4" s="84"/>
      <c r="R4" s="84"/>
    </row>
    <row r="5" spans="1:18">
      <c r="A5" s="84"/>
      <c r="B5" s="84"/>
      <c r="C5" s="84"/>
      <c r="D5" s="84"/>
      <c r="E5" s="84"/>
      <c r="F5" s="84"/>
      <c r="G5" s="84"/>
      <c r="H5" s="84"/>
      <c r="I5" s="84"/>
      <c r="J5" s="84"/>
      <c r="K5" s="84"/>
      <c r="L5" s="84"/>
      <c r="M5" s="84"/>
      <c r="N5" s="84"/>
      <c r="O5" s="84"/>
      <c r="P5" s="84"/>
      <c r="Q5" s="84"/>
      <c r="R5" s="84"/>
    </row>
    <row r="6" spans="1:18" ht="15" customHeight="1" thickBot="1">
      <c r="A6" s="84"/>
      <c r="B6" s="340" t="s">
        <v>982</v>
      </c>
      <c r="C6" s="340"/>
      <c r="D6" s="340"/>
      <c r="E6" s="340"/>
      <c r="F6" s="84"/>
      <c r="G6" s="84"/>
      <c r="H6" s="84"/>
      <c r="I6" s="84"/>
      <c r="J6" s="84"/>
      <c r="K6" s="84"/>
      <c r="L6" s="84"/>
      <c r="M6" s="84"/>
      <c r="N6" s="84"/>
      <c r="O6" s="84"/>
      <c r="P6" s="557" t="s">
        <v>981</v>
      </c>
      <c r="Q6" s="559"/>
      <c r="R6" s="84"/>
    </row>
    <row r="7" spans="1:18" ht="5.0999999999999996" customHeight="1" thickTop="1">
      <c r="A7" s="84"/>
      <c r="B7" s="84"/>
      <c r="C7" s="84"/>
      <c r="D7" s="84"/>
      <c r="E7" s="84"/>
      <c r="F7" s="84"/>
      <c r="G7" s="84"/>
      <c r="H7" s="84"/>
      <c r="I7" s="84"/>
      <c r="J7" s="84"/>
      <c r="K7" s="84"/>
      <c r="L7" s="84"/>
      <c r="M7" s="84"/>
      <c r="N7" s="84"/>
      <c r="O7" s="84"/>
      <c r="P7" s="84"/>
      <c r="Q7" s="84"/>
      <c r="R7" s="84"/>
    </row>
    <row r="8" spans="1:18" ht="15.75">
      <c r="A8" s="84"/>
      <c r="B8" s="84"/>
      <c r="C8" s="276"/>
      <c r="D8" s="943" t="s">
        <v>1096</v>
      </c>
      <c r="E8" s="944"/>
      <c r="F8" s="48"/>
      <c r="G8" s="48"/>
      <c r="H8" s="48"/>
      <c r="I8" s="48"/>
      <c r="J8" s="48"/>
      <c r="K8" s="48"/>
      <c r="L8" s="48"/>
      <c r="M8" s="48"/>
      <c r="N8" s="48"/>
      <c r="O8" s="48"/>
      <c r="P8" s="48"/>
      <c r="Q8" s="8"/>
      <c r="R8" s="84"/>
    </row>
    <row r="9" spans="1:18" ht="15" customHeight="1">
      <c r="A9" s="84"/>
      <c r="B9" s="84"/>
      <c r="C9" s="277"/>
      <c r="D9" s="278" t="s">
        <v>1442</v>
      </c>
      <c r="E9" s="279"/>
      <c r="F9" s="280"/>
      <c r="G9" s="280"/>
      <c r="H9" s="280"/>
      <c r="I9" s="280"/>
      <c r="J9" s="280"/>
      <c r="K9" s="280"/>
      <c r="L9" s="280"/>
      <c r="M9" s="280"/>
      <c r="N9" s="280"/>
      <c r="O9" s="280"/>
      <c r="P9" s="280"/>
      <c r="Q9" s="163"/>
      <c r="R9" s="84"/>
    </row>
    <row r="10" spans="1:18" ht="15" customHeight="1">
      <c r="A10" s="84"/>
      <c r="B10" s="84"/>
      <c r="C10" s="277"/>
      <c r="D10" s="278" t="s">
        <v>1246</v>
      </c>
      <c r="E10" s="279"/>
      <c r="F10" s="279"/>
      <c r="G10" s="279"/>
      <c r="H10" s="279"/>
      <c r="I10" s="279"/>
      <c r="J10" s="279"/>
      <c r="K10" s="279"/>
      <c r="L10" s="279"/>
      <c r="M10" s="279"/>
      <c r="N10" s="279"/>
      <c r="O10" s="279"/>
      <c r="P10" s="279"/>
      <c r="Q10" s="137"/>
      <c r="R10" s="84"/>
    </row>
    <row r="11" spans="1:18" ht="5.0999999999999996" customHeight="1">
      <c r="A11" s="84"/>
      <c r="B11" s="84"/>
      <c r="C11" s="277"/>
      <c r="D11" s="281"/>
      <c r="E11" s="281"/>
      <c r="F11" s="281"/>
      <c r="G11" s="281"/>
      <c r="H11" s="281"/>
      <c r="I11" s="281"/>
      <c r="J11" s="281"/>
      <c r="K11" s="281"/>
      <c r="L11" s="281"/>
      <c r="M11" s="281"/>
      <c r="N11" s="281"/>
      <c r="O11" s="281"/>
      <c r="P11" s="281"/>
      <c r="Q11" s="137"/>
      <c r="R11" s="84"/>
    </row>
    <row r="12" spans="1:18" ht="15" customHeight="1">
      <c r="A12" s="84"/>
      <c r="B12" s="84"/>
      <c r="C12" s="277"/>
      <c r="D12" s="945" t="s">
        <v>1097</v>
      </c>
      <c r="E12" s="945"/>
      <c r="F12" s="945"/>
      <c r="G12" s="945"/>
      <c r="H12" s="945"/>
      <c r="I12" s="945"/>
      <c r="J12" s="945"/>
      <c r="K12" s="945"/>
      <c r="L12" s="945"/>
      <c r="M12" s="945"/>
      <c r="N12" s="945"/>
      <c r="O12" s="945"/>
      <c r="P12" s="945"/>
      <c r="Q12" s="137"/>
      <c r="R12" s="84"/>
    </row>
    <row r="13" spans="1:18">
      <c r="A13" s="84"/>
      <c r="B13" s="84"/>
      <c r="C13" s="277"/>
      <c r="D13" s="945"/>
      <c r="E13" s="945"/>
      <c r="F13" s="945"/>
      <c r="G13" s="945"/>
      <c r="H13" s="945"/>
      <c r="I13" s="945"/>
      <c r="J13" s="945"/>
      <c r="K13" s="945"/>
      <c r="L13" s="945"/>
      <c r="M13" s="945"/>
      <c r="N13" s="945"/>
      <c r="O13" s="945"/>
      <c r="P13" s="945"/>
      <c r="Q13" s="137"/>
      <c r="R13" s="84"/>
    </row>
    <row r="14" spans="1:18">
      <c r="A14" s="84"/>
      <c r="B14" s="84"/>
      <c r="C14" s="277"/>
      <c r="D14" s="945"/>
      <c r="E14" s="945"/>
      <c r="F14" s="945"/>
      <c r="G14" s="945"/>
      <c r="H14" s="945"/>
      <c r="I14" s="945"/>
      <c r="J14" s="945"/>
      <c r="K14" s="945"/>
      <c r="L14" s="945"/>
      <c r="M14" s="945"/>
      <c r="N14" s="945"/>
      <c r="O14" s="945"/>
      <c r="P14" s="945"/>
      <c r="Q14" s="137"/>
      <c r="R14" s="84"/>
    </row>
    <row r="15" spans="1:18" ht="5.0999999999999996" customHeight="1">
      <c r="A15" s="84"/>
      <c r="B15" s="84"/>
      <c r="C15" s="277"/>
      <c r="D15" s="281"/>
      <c r="E15" s="281"/>
      <c r="F15" s="281"/>
      <c r="G15" s="281"/>
      <c r="H15" s="281"/>
      <c r="I15" s="281"/>
      <c r="J15" s="281"/>
      <c r="K15" s="281"/>
      <c r="L15" s="281"/>
      <c r="M15" s="281"/>
      <c r="N15" s="281"/>
      <c r="O15" s="281"/>
      <c r="P15" s="281"/>
      <c r="Q15" s="137"/>
      <c r="R15" s="84"/>
    </row>
    <row r="16" spans="1:18" ht="15" customHeight="1">
      <c r="A16" s="84"/>
      <c r="B16" s="84"/>
      <c r="C16" s="277"/>
      <c r="D16" s="945" t="s">
        <v>1443</v>
      </c>
      <c r="E16" s="945"/>
      <c r="F16" s="945"/>
      <c r="G16" s="945"/>
      <c r="H16" s="945"/>
      <c r="I16" s="945"/>
      <c r="J16" s="945"/>
      <c r="K16" s="945"/>
      <c r="L16" s="945"/>
      <c r="M16" s="945"/>
      <c r="N16" s="945"/>
      <c r="O16" s="945"/>
      <c r="P16" s="945"/>
      <c r="Q16" s="137"/>
      <c r="R16" s="84"/>
    </row>
    <row r="17" spans="1:18" ht="15" customHeight="1">
      <c r="A17" s="84"/>
      <c r="B17" s="84"/>
      <c r="C17" s="277"/>
      <c r="D17" s="945"/>
      <c r="E17" s="945"/>
      <c r="F17" s="945"/>
      <c r="G17" s="945"/>
      <c r="H17" s="945"/>
      <c r="I17" s="945"/>
      <c r="J17" s="945"/>
      <c r="K17" s="945"/>
      <c r="L17" s="945"/>
      <c r="M17" s="945"/>
      <c r="N17" s="945"/>
      <c r="O17" s="945"/>
      <c r="P17" s="945"/>
      <c r="Q17" s="137"/>
      <c r="R17" s="84"/>
    </row>
    <row r="18" spans="1:18" ht="6" customHeight="1">
      <c r="A18" s="84"/>
      <c r="B18" s="84"/>
      <c r="C18" s="277"/>
      <c r="D18" s="945"/>
      <c r="E18" s="945"/>
      <c r="F18" s="945"/>
      <c r="G18" s="945"/>
      <c r="H18" s="945"/>
      <c r="I18" s="945"/>
      <c r="J18" s="945"/>
      <c r="K18" s="945"/>
      <c r="L18" s="945"/>
      <c r="M18" s="945"/>
      <c r="N18" s="945"/>
      <c r="O18" s="945"/>
      <c r="P18" s="945"/>
      <c r="Q18" s="137"/>
      <c r="R18" s="84"/>
    </row>
    <row r="19" spans="1:18" ht="5.0999999999999996" customHeight="1">
      <c r="A19" s="84"/>
      <c r="B19" s="84"/>
      <c r="C19" s="277"/>
      <c r="D19" s="281"/>
      <c r="E19" s="281"/>
      <c r="F19" s="281"/>
      <c r="G19" s="281"/>
      <c r="H19" s="281"/>
      <c r="I19" s="281"/>
      <c r="J19" s="281"/>
      <c r="K19" s="281"/>
      <c r="L19" s="281"/>
      <c r="M19" s="281"/>
      <c r="N19" s="281"/>
      <c r="O19" s="281"/>
      <c r="P19" s="281"/>
      <c r="Q19" s="137"/>
      <c r="R19" s="84"/>
    </row>
    <row r="20" spans="1:18">
      <c r="A20" s="84"/>
      <c r="B20" s="84"/>
      <c r="C20" s="277"/>
      <c r="D20" s="946" t="s">
        <v>1444</v>
      </c>
      <c r="E20" s="946"/>
      <c r="F20" s="946"/>
      <c r="G20" s="946"/>
      <c r="H20" s="946"/>
      <c r="I20" s="946"/>
      <c r="J20" s="946"/>
      <c r="K20" s="946"/>
      <c r="L20" s="946"/>
      <c r="M20" s="946"/>
      <c r="N20" s="946"/>
      <c r="O20" s="946"/>
      <c r="P20" s="946"/>
      <c r="Q20" s="137"/>
      <c r="R20" s="84"/>
    </row>
    <row r="21" spans="1:18" ht="15" customHeight="1">
      <c r="A21" s="84"/>
      <c r="B21" s="84"/>
      <c r="C21" s="282"/>
      <c r="D21" s="947"/>
      <c r="E21" s="947"/>
      <c r="F21" s="947"/>
      <c r="G21" s="947"/>
      <c r="H21" s="947"/>
      <c r="I21" s="947"/>
      <c r="J21" s="947"/>
      <c r="K21" s="947"/>
      <c r="L21" s="947"/>
      <c r="M21" s="947"/>
      <c r="N21" s="947"/>
      <c r="O21" s="947"/>
      <c r="P21" s="947"/>
      <c r="Q21" s="164"/>
      <c r="R21" s="84"/>
    </row>
    <row r="22" spans="1:18" ht="5.0999999999999996" customHeight="1">
      <c r="A22" s="84"/>
      <c r="B22" s="84"/>
      <c r="C22" s="84"/>
      <c r="D22" s="49"/>
      <c r="E22" s="49"/>
      <c r="F22" s="49"/>
      <c r="G22" s="49"/>
      <c r="H22" s="49"/>
      <c r="I22" s="49"/>
      <c r="J22" s="49"/>
      <c r="K22" s="49"/>
      <c r="L22" s="49"/>
      <c r="M22" s="49"/>
      <c r="N22" s="49"/>
      <c r="O22" s="49"/>
      <c r="P22" s="49"/>
      <c r="Q22" s="84"/>
      <c r="R22" s="84"/>
    </row>
    <row r="23" spans="1:18" ht="15" customHeight="1">
      <c r="A23" s="84"/>
      <c r="B23" s="84"/>
      <c r="C23" s="276"/>
      <c r="D23" s="930" t="s">
        <v>1098</v>
      </c>
      <c r="E23" s="930"/>
      <c r="F23" s="930"/>
      <c r="G23" s="50"/>
      <c r="H23" s="51"/>
      <c r="I23" s="51"/>
      <c r="J23" s="51"/>
      <c r="K23" s="51"/>
      <c r="L23" s="51"/>
      <c r="M23" s="51"/>
      <c r="N23" s="51"/>
      <c r="O23" s="51"/>
      <c r="P23" s="51"/>
      <c r="Q23" s="25"/>
      <c r="R23" s="84"/>
    </row>
    <row r="24" spans="1:18" ht="5.0999999999999996" customHeight="1">
      <c r="A24" s="120"/>
      <c r="B24" s="120"/>
      <c r="C24" s="277"/>
      <c r="D24" s="283"/>
      <c r="E24" s="283"/>
      <c r="F24" s="283"/>
      <c r="G24" s="284"/>
      <c r="H24" s="154"/>
      <c r="I24" s="154"/>
      <c r="J24" s="154"/>
      <c r="K24" s="154"/>
      <c r="L24" s="154"/>
      <c r="M24" s="154"/>
      <c r="N24" s="154"/>
      <c r="O24" s="154"/>
      <c r="P24" s="154"/>
      <c r="Q24" s="137"/>
      <c r="R24" s="120"/>
    </row>
    <row r="25" spans="1:18">
      <c r="A25" s="120"/>
      <c r="B25" s="120"/>
      <c r="C25" s="277"/>
      <c r="D25" s="285" t="s">
        <v>1</v>
      </c>
      <c r="E25" s="945" t="s">
        <v>1224</v>
      </c>
      <c r="F25" s="945"/>
      <c r="G25" s="945"/>
      <c r="H25" s="945"/>
      <c r="I25" s="945"/>
      <c r="J25" s="945"/>
      <c r="K25" s="286"/>
      <c r="L25" s="766"/>
      <c r="M25" s="767"/>
      <c r="N25" s="767"/>
      <c r="O25" s="767"/>
      <c r="P25" s="768"/>
      <c r="Q25" s="137"/>
      <c r="R25" s="120"/>
    </row>
    <row r="26" spans="1:18" ht="5.0999999999999996" customHeight="1">
      <c r="A26" s="84"/>
      <c r="B26" s="84"/>
      <c r="C26" s="277"/>
      <c r="D26" s="283"/>
      <c r="E26" s="283"/>
      <c r="F26" s="283"/>
      <c r="G26" s="284"/>
      <c r="H26" s="154"/>
      <c r="I26" s="154"/>
      <c r="J26" s="154"/>
      <c r="K26" s="154"/>
      <c r="L26" s="154"/>
      <c r="M26" s="154"/>
      <c r="N26" s="154"/>
      <c r="O26" s="154"/>
      <c r="P26" s="154"/>
      <c r="Q26" s="137"/>
      <c r="R26" s="84"/>
    </row>
    <row r="27" spans="1:18">
      <c r="A27" s="84"/>
      <c r="B27" s="84"/>
      <c r="C27" s="277"/>
      <c r="D27" s="285" t="s">
        <v>1</v>
      </c>
      <c r="E27" s="945" t="s">
        <v>1099</v>
      </c>
      <c r="F27" s="945"/>
      <c r="G27" s="945"/>
      <c r="H27" s="945"/>
      <c r="I27" s="945"/>
      <c r="J27" s="945"/>
      <c r="K27" s="286"/>
      <c r="L27" s="766"/>
      <c r="M27" s="767"/>
      <c r="N27" s="767"/>
      <c r="O27" s="767"/>
      <c r="P27" s="768"/>
      <c r="Q27" s="137"/>
      <c r="R27" s="84"/>
    </row>
    <row r="28" spans="1:18" ht="0.95" customHeight="1">
      <c r="A28" s="84"/>
      <c r="B28" s="84"/>
      <c r="C28" s="277"/>
      <c r="D28" s="285"/>
      <c r="E28" s="285"/>
      <c r="F28" s="287"/>
      <c r="G28" s="284"/>
      <c r="H28" s="154"/>
      <c r="I28" s="154"/>
      <c r="J28" s="154"/>
      <c r="K28" s="154"/>
      <c r="L28" s="154"/>
      <c r="M28" s="154"/>
      <c r="N28" s="154"/>
      <c r="O28" s="154"/>
      <c r="P28" s="154"/>
      <c r="Q28" s="137"/>
      <c r="R28" s="84"/>
    </row>
    <row r="29" spans="1:18" ht="0.95" customHeight="1">
      <c r="A29" s="84"/>
      <c r="B29" s="84"/>
      <c r="C29" s="277"/>
      <c r="D29" s="288"/>
      <c r="E29" s="288"/>
      <c r="F29" s="288"/>
      <c r="G29" s="288"/>
      <c r="H29" s="288"/>
      <c r="I29" s="288"/>
      <c r="J29" s="288"/>
      <c r="K29" s="288"/>
      <c r="L29" s="288"/>
      <c r="M29" s="288"/>
      <c r="N29" s="288"/>
      <c r="O29" s="288"/>
      <c r="P29" s="288"/>
      <c r="Q29" s="137"/>
      <c r="R29" s="84"/>
    </row>
    <row r="30" spans="1:18" ht="5.0999999999999996" customHeight="1">
      <c r="A30" s="84"/>
      <c r="B30" s="84"/>
      <c r="C30" s="277"/>
      <c r="D30" s="948"/>
      <c r="E30" s="948"/>
      <c r="F30" s="948"/>
      <c r="G30" s="154"/>
      <c r="H30" s="154"/>
      <c r="I30" s="154"/>
      <c r="J30" s="154"/>
      <c r="K30" s="154"/>
      <c r="L30" s="154"/>
      <c r="M30" s="154"/>
      <c r="N30" s="154"/>
      <c r="O30" s="154"/>
      <c r="P30" s="154"/>
      <c r="Q30" s="137"/>
      <c r="R30" s="84"/>
    </row>
    <row r="31" spans="1:18">
      <c r="A31" s="84"/>
      <c r="B31" s="84"/>
      <c r="C31" s="277"/>
      <c r="D31" s="154" t="s">
        <v>1</v>
      </c>
      <c r="E31" s="286" t="s">
        <v>1100</v>
      </c>
      <c r="F31" s="286"/>
      <c r="G31" s="286"/>
      <c r="H31" s="286"/>
      <c r="I31" s="286"/>
      <c r="J31" s="286"/>
      <c r="K31" s="289"/>
      <c r="L31" s="289"/>
      <c r="M31" s="289"/>
      <c r="N31" s="289"/>
      <c r="O31" s="289"/>
      <c r="P31" s="289"/>
      <c r="Q31" s="137"/>
      <c r="R31" s="84"/>
    </row>
    <row r="32" spans="1:18">
      <c r="A32" s="84"/>
      <c r="B32" s="84"/>
      <c r="C32" s="277"/>
      <c r="D32" s="154"/>
      <c r="E32" s="286" t="s">
        <v>1101</v>
      </c>
      <c r="F32" s="286"/>
      <c r="G32" s="286"/>
      <c r="H32" s="286"/>
      <c r="I32" s="286"/>
      <c r="J32" s="286"/>
      <c r="K32" s="286"/>
      <c r="L32" s="286"/>
      <c r="M32" s="286"/>
      <c r="N32" s="909" t="s">
        <v>1069</v>
      </c>
      <c r="O32" s="949"/>
      <c r="P32" s="910"/>
      <c r="Q32" s="137"/>
      <c r="R32" s="84"/>
    </row>
    <row r="33" spans="1:18" ht="5.0999999999999996" customHeight="1">
      <c r="A33" s="84"/>
      <c r="B33" s="84"/>
      <c r="C33" s="277"/>
      <c r="D33" s="154"/>
      <c r="E33" s="286"/>
      <c r="F33" s="286"/>
      <c r="G33" s="286"/>
      <c r="H33" s="286"/>
      <c r="I33" s="286"/>
      <c r="J33" s="286"/>
      <c r="K33" s="154"/>
      <c r="L33" s="154"/>
      <c r="M33" s="154"/>
      <c r="N33" s="154"/>
      <c r="O33" s="154"/>
      <c r="P33" s="154"/>
      <c r="Q33" s="137"/>
      <c r="R33" s="84"/>
    </row>
    <row r="34" spans="1:18">
      <c r="A34" s="84"/>
      <c r="B34" s="84"/>
      <c r="C34" s="277"/>
      <c r="D34" s="154" t="s">
        <v>1</v>
      </c>
      <c r="E34" s="154" t="s">
        <v>1102</v>
      </c>
      <c r="F34" s="154"/>
      <c r="G34" s="290"/>
      <c r="H34" s="154"/>
      <c r="I34" s="154"/>
      <c r="J34" s="154"/>
      <c r="K34" s="154"/>
      <c r="L34" s="154"/>
      <c r="M34" s="154"/>
      <c r="N34" s="154"/>
      <c r="O34" s="154"/>
      <c r="P34" s="154"/>
      <c r="Q34" s="137"/>
      <c r="R34" s="84"/>
    </row>
    <row r="35" spans="1:18">
      <c r="A35" s="84"/>
      <c r="B35" s="84"/>
      <c r="C35" s="277"/>
      <c r="D35" s="154"/>
      <c r="E35" s="154" t="s">
        <v>1103</v>
      </c>
      <c r="F35" s="154"/>
      <c r="G35" s="290"/>
      <c r="H35" s="154"/>
      <c r="I35" s="154"/>
      <c r="J35" s="154"/>
      <c r="K35" s="154"/>
      <c r="L35" s="154"/>
      <c r="M35" s="154"/>
      <c r="N35" s="909"/>
      <c r="O35" s="949"/>
      <c r="P35" s="910"/>
      <c r="Q35" s="137"/>
      <c r="R35" s="84"/>
    </row>
    <row r="36" spans="1:18">
      <c r="A36" s="84"/>
      <c r="B36" s="84"/>
      <c r="C36" s="277"/>
      <c r="D36" s="154"/>
      <c r="E36" s="154" t="s">
        <v>1104</v>
      </c>
      <c r="F36" s="154"/>
      <c r="G36" s="290"/>
      <c r="H36" s="154"/>
      <c r="I36" s="154"/>
      <c r="J36" s="154"/>
      <c r="K36" s="154"/>
      <c r="L36" s="154"/>
      <c r="M36" s="154"/>
      <c r="N36" s="154"/>
      <c r="O36" s="154"/>
      <c r="P36" s="154"/>
      <c r="Q36" s="137"/>
      <c r="R36" s="84"/>
    </row>
    <row r="37" spans="1:18" ht="5.0999999999999996" customHeight="1">
      <c r="A37" s="84"/>
      <c r="B37" s="84"/>
      <c r="C37" s="277"/>
      <c r="D37" s="154"/>
      <c r="E37" s="154"/>
      <c r="F37" s="154"/>
      <c r="G37" s="290"/>
      <c r="H37" s="154"/>
      <c r="I37" s="154"/>
      <c r="J37" s="154"/>
      <c r="K37" s="154"/>
      <c r="L37" s="154"/>
      <c r="M37" s="154"/>
      <c r="N37" s="154"/>
      <c r="O37" s="154"/>
      <c r="P37" s="154"/>
      <c r="Q37" s="137"/>
      <c r="R37" s="84"/>
    </row>
    <row r="38" spans="1:18">
      <c r="A38" s="84"/>
      <c r="B38" s="84"/>
      <c r="C38" s="277"/>
      <c r="D38" s="154"/>
      <c r="E38" s="154" t="s">
        <v>1105</v>
      </c>
      <c r="F38" s="154"/>
      <c r="G38" s="290"/>
      <c r="H38" s="154"/>
      <c r="I38" s="154"/>
      <c r="J38" s="154"/>
      <c r="K38" s="154"/>
      <c r="L38" s="785"/>
      <c r="M38" s="792"/>
      <c r="N38" s="792"/>
      <c r="O38" s="792"/>
      <c r="P38" s="793"/>
      <c r="Q38" s="137"/>
      <c r="R38" s="84"/>
    </row>
    <row r="39" spans="1:18">
      <c r="A39" s="84"/>
      <c r="B39" s="84"/>
      <c r="C39" s="277"/>
      <c r="D39" s="154"/>
      <c r="E39" s="154"/>
      <c r="F39" s="154"/>
      <c r="G39" s="290"/>
      <c r="H39" s="154"/>
      <c r="I39" s="154"/>
      <c r="J39" s="154"/>
      <c r="K39" s="154"/>
      <c r="L39" s="794"/>
      <c r="M39" s="795"/>
      <c r="N39" s="795"/>
      <c r="O39" s="795"/>
      <c r="P39" s="796"/>
      <c r="Q39" s="137"/>
      <c r="R39" s="84"/>
    </row>
    <row r="40" spans="1:18">
      <c r="A40" s="84"/>
      <c r="B40" s="84"/>
      <c r="C40" s="277"/>
      <c r="D40" s="154"/>
      <c r="E40" s="154"/>
      <c r="F40" s="154"/>
      <c r="G40" s="290"/>
      <c r="H40" s="154"/>
      <c r="I40" s="154"/>
      <c r="J40" s="154"/>
      <c r="K40" s="154"/>
      <c r="L40" s="797"/>
      <c r="M40" s="798"/>
      <c r="N40" s="798"/>
      <c r="O40" s="798"/>
      <c r="P40" s="799"/>
      <c r="Q40" s="137"/>
      <c r="R40" s="84"/>
    </row>
    <row r="41" spans="1:18" ht="5.0999999999999996" customHeight="1">
      <c r="A41" s="84"/>
      <c r="B41" s="84"/>
      <c r="C41" s="282"/>
      <c r="D41" s="291"/>
      <c r="E41" s="926"/>
      <c r="F41" s="926"/>
      <c r="G41" s="926"/>
      <c r="H41" s="926"/>
      <c r="I41" s="926"/>
      <c r="J41" s="926"/>
      <c r="K41" s="926"/>
      <c r="L41" s="292"/>
      <c r="M41" s="292"/>
      <c r="N41" s="292"/>
      <c r="O41" s="292"/>
      <c r="P41" s="292"/>
      <c r="Q41" s="164"/>
      <c r="R41" s="84"/>
    </row>
    <row r="42" spans="1:18" ht="5.0999999999999996" customHeight="1">
      <c r="A42" s="84"/>
      <c r="B42" s="84"/>
      <c r="C42" s="84"/>
      <c r="D42" s="52"/>
      <c r="E42" s="52"/>
      <c r="F42" s="52"/>
      <c r="G42" s="49"/>
      <c r="H42" s="49"/>
      <c r="I42" s="49"/>
      <c r="J42" s="49"/>
      <c r="K42" s="49"/>
      <c r="L42" s="49"/>
      <c r="M42" s="49"/>
      <c r="N42" s="49"/>
      <c r="O42" s="49"/>
      <c r="P42" s="53"/>
      <c r="Q42" s="84"/>
      <c r="R42" s="84"/>
    </row>
    <row r="43" spans="1:18" ht="15" customHeight="1">
      <c r="A43" s="116"/>
      <c r="B43" s="116"/>
      <c r="C43" s="293"/>
      <c r="D43" s="930" t="s">
        <v>1218</v>
      </c>
      <c r="E43" s="930"/>
      <c r="F43" s="931"/>
      <c r="G43" s="53"/>
      <c r="H43" s="53"/>
      <c r="I43" s="53"/>
      <c r="J43" s="53"/>
      <c r="K43" s="53"/>
      <c r="L43" s="53"/>
      <c r="M43" s="53"/>
      <c r="N43" s="53"/>
      <c r="O43" s="53"/>
      <c r="P43" s="53"/>
      <c r="Q43" s="116"/>
      <c r="R43" s="116"/>
    </row>
    <row r="44" spans="1:18" ht="5.0999999999999996" customHeight="1">
      <c r="A44" s="116"/>
      <c r="B44" s="116"/>
      <c r="C44" s="131"/>
      <c r="D44" s="281"/>
      <c r="E44" s="281"/>
      <c r="F44" s="281"/>
      <c r="G44" s="294"/>
      <c r="H44" s="294"/>
      <c r="I44" s="294"/>
      <c r="J44" s="294"/>
      <c r="K44" s="294"/>
      <c r="L44" s="294"/>
      <c r="M44" s="294"/>
      <c r="N44" s="294"/>
      <c r="O44" s="294"/>
      <c r="P44" s="294"/>
      <c r="Q44" s="163"/>
      <c r="R44" s="116"/>
    </row>
    <row r="45" spans="1:18" ht="27" customHeight="1">
      <c r="A45" s="116"/>
      <c r="B45" s="116"/>
      <c r="C45" s="131"/>
      <c r="D45" s="950"/>
      <c r="E45" s="950"/>
      <c r="F45" s="950"/>
      <c r="G45" s="950"/>
      <c r="H45" s="353" t="s">
        <v>1216</v>
      </c>
      <c r="I45" s="357" t="s">
        <v>1215</v>
      </c>
      <c r="J45" s="354" t="s">
        <v>1217</v>
      </c>
      <c r="K45" s="932" t="s">
        <v>1214</v>
      </c>
      <c r="L45" s="932"/>
      <c r="M45" s="932"/>
      <c r="N45" s="932"/>
      <c r="O45" s="932"/>
      <c r="P45" s="933"/>
      <c r="Q45" s="137"/>
      <c r="R45" s="116"/>
    </row>
    <row r="46" spans="1:18" ht="15" customHeight="1">
      <c r="A46" s="116"/>
      <c r="B46" s="116"/>
      <c r="C46" s="131"/>
      <c r="D46" s="924" t="s">
        <v>1221</v>
      </c>
      <c r="E46" s="924"/>
      <c r="F46" s="924"/>
      <c r="G46" s="924"/>
      <c r="H46" s="117"/>
      <c r="I46" s="118"/>
      <c r="J46" s="118"/>
      <c r="K46" s="925"/>
      <c r="L46" s="925"/>
      <c r="M46" s="925"/>
      <c r="N46" s="925"/>
      <c r="O46" s="925"/>
      <c r="P46" s="925"/>
      <c r="Q46" s="137"/>
      <c r="R46" s="116"/>
    </row>
    <row r="47" spans="1:18" ht="15" customHeight="1">
      <c r="A47" s="116"/>
      <c r="B47" s="116"/>
      <c r="C47" s="131"/>
      <c r="D47" s="924" t="s">
        <v>1232</v>
      </c>
      <c r="E47" s="924"/>
      <c r="F47" s="924"/>
      <c r="G47" s="924"/>
      <c r="H47" s="117"/>
      <c r="I47" s="118"/>
      <c r="J47" s="118"/>
      <c r="K47" s="925"/>
      <c r="L47" s="925"/>
      <c r="M47" s="925"/>
      <c r="N47" s="925"/>
      <c r="O47" s="925"/>
      <c r="P47" s="925"/>
      <c r="Q47" s="137"/>
      <c r="R47" s="116"/>
    </row>
    <row r="48" spans="1:18" ht="15" customHeight="1">
      <c r="A48" s="116"/>
      <c r="B48" s="116"/>
      <c r="C48" s="131"/>
      <c r="D48" s="355" t="s">
        <v>1222</v>
      </c>
      <c r="E48" s="356"/>
      <c r="F48" s="355"/>
      <c r="G48" s="356"/>
      <c r="H48" s="117"/>
      <c r="I48" s="118"/>
      <c r="J48" s="118"/>
      <c r="K48" s="925"/>
      <c r="L48" s="925"/>
      <c r="M48" s="925"/>
      <c r="N48" s="925"/>
      <c r="O48" s="925"/>
      <c r="P48" s="925"/>
      <c r="Q48" s="137"/>
      <c r="R48" s="116"/>
    </row>
    <row r="49" spans="1:18" ht="15" customHeight="1">
      <c r="A49" s="116"/>
      <c r="B49" s="116"/>
      <c r="C49" s="131"/>
      <c r="D49" s="355" t="s">
        <v>1223</v>
      </c>
      <c r="E49" s="356"/>
      <c r="F49" s="355"/>
      <c r="G49" s="356"/>
      <c r="H49" s="117"/>
      <c r="I49" s="118"/>
      <c r="J49" s="118"/>
      <c r="K49" s="925"/>
      <c r="L49" s="925"/>
      <c r="M49" s="925"/>
      <c r="N49" s="925"/>
      <c r="O49" s="925"/>
      <c r="P49" s="925"/>
      <c r="Q49" s="137"/>
      <c r="R49" s="116"/>
    </row>
    <row r="50" spans="1:18" ht="15" customHeight="1">
      <c r="A50" s="116"/>
      <c r="B50" s="116"/>
      <c r="C50" s="131"/>
      <c r="D50" s="927" t="s">
        <v>1273</v>
      </c>
      <c r="E50" s="928"/>
      <c r="F50" s="928"/>
      <c r="G50" s="929"/>
      <c r="H50" s="117"/>
      <c r="I50" s="118"/>
      <c r="J50" s="118"/>
      <c r="K50" s="925"/>
      <c r="L50" s="925"/>
      <c r="M50" s="925"/>
      <c r="N50" s="925"/>
      <c r="O50" s="925"/>
      <c r="P50" s="925"/>
      <c r="Q50" s="137"/>
      <c r="R50" s="116"/>
    </row>
    <row r="51" spans="1:18" ht="15" customHeight="1">
      <c r="A51" s="116"/>
      <c r="B51" s="116"/>
      <c r="C51" s="131"/>
      <c r="D51" s="927" t="s">
        <v>1274</v>
      </c>
      <c r="E51" s="928"/>
      <c r="F51" s="928"/>
      <c r="G51" s="929"/>
      <c r="H51" s="117"/>
      <c r="I51" s="118"/>
      <c r="J51" s="118"/>
      <c r="K51" s="925"/>
      <c r="L51" s="925"/>
      <c r="M51" s="925"/>
      <c r="N51" s="925"/>
      <c r="O51" s="925"/>
      <c r="P51" s="925"/>
      <c r="Q51" s="137"/>
      <c r="R51" s="116"/>
    </row>
    <row r="52" spans="1:18" ht="15" customHeight="1">
      <c r="A52" s="116"/>
      <c r="B52" s="116"/>
      <c r="C52" s="131"/>
      <c r="D52" s="927" t="s">
        <v>1275</v>
      </c>
      <c r="E52" s="928"/>
      <c r="F52" s="928"/>
      <c r="G52" s="929"/>
      <c r="H52" s="117"/>
      <c r="I52" s="118"/>
      <c r="J52" s="118"/>
      <c r="K52" s="925"/>
      <c r="L52" s="925"/>
      <c r="M52" s="925"/>
      <c r="N52" s="925"/>
      <c r="O52" s="925"/>
      <c r="P52" s="925"/>
      <c r="Q52" s="137"/>
      <c r="R52" s="116"/>
    </row>
    <row r="53" spans="1:18" ht="15" customHeight="1">
      <c r="A53" s="116"/>
      <c r="B53" s="116"/>
      <c r="C53" s="131"/>
      <c r="D53" s="927" t="s">
        <v>1276</v>
      </c>
      <c r="E53" s="928"/>
      <c r="F53" s="928"/>
      <c r="G53" s="929"/>
      <c r="H53" s="117"/>
      <c r="I53" s="118"/>
      <c r="J53" s="118"/>
      <c r="K53" s="925"/>
      <c r="L53" s="925"/>
      <c r="M53" s="925"/>
      <c r="N53" s="925"/>
      <c r="O53" s="925"/>
      <c r="P53" s="925"/>
      <c r="Q53" s="137"/>
      <c r="R53" s="116"/>
    </row>
    <row r="54" spans="1:18" ht="15" customHeight="1">
      <c r="A54" s="116"/>
      <c r="B54" s="116"/>
      <c r="C54" s="131"/>
      <c r="D54" s="927" t="s">
        <v>1277</v>
      </c>
      <c r="E54" s="928"/>
      <c r="F54" s="928"/>
      <c r="G54" s="929"/>
      <c r="H54" s="117"/>
      <c r="I54" s="118"/>
      <c r="J54" s="118"/>
      <c r="K54" s="925"/>
      <c r="L54" s="925"/>
      <c r="M54" s="925"/>
      <c r="N54" s="925"/>
      <c r="O54" s="925"/>
      <c r="P54" s="925"/>
      <c r="Q54" s="137"/>
      <c r="R54" s="116"/>
    </row>
    <row r="55" spans="1:18" ht="15" customHeight="1">
      <c r="A55" s="116"/>
      <c r="B55" s="116"/>
      <c r="C55" s="131"/>
      <c r="D55" s="927" t="s">
        <v>1278</v>
      </c>
      <c r="E55" s="928"/>
      <c r="F55" s="928"/>
      <c r="G55" s="929"/>
      <c r="H55" s="117"/>
      <c r="I55" s="118"/>
      <c r="J55" s="118"/>
      <c r="K55" s="925"/>
      <c r="L55" s="925"/>
      <c r="M55" s="925"/>
      <c r="N55" s="925"/>
      <c r="O55" s="925"/>
      <c r="P55" s="925"/>
      <c r="Q55" s="137"/>
      <c r="R55" s="116"/>
    </row>
    <row r="56" spans="1:18" ht="5.0999999999999996" customHeight="1">
      <c r="A56" s="116"/>
      <c r="B56" s="116"/>
      <c r="C56" s="131"/>
      <c r="D56" s="281"/>
      <c r="E56" s="281"/>
      <c r="F56" s="281"/>
      <c r="G56" s="154"/>
      <c r="H56" s="154"/>
      <c r="I56" s="154"/>
      <c r="J56" s="154"/>
      <c r="K56" s="154"/>
      <c r="L56" s="154"/>
      <c r="M56" s="154"/>
      <c r="N56" s="154"/>
      <c r="O56" s="154"/>
      <c r="P56" s="154"/>
      <c r="Q56" s="137"/>
      <c r="R56" s="116"/>
    </row>
    <row r="57" spans="1:18" ht="15" customHeight="1">
      <c r="A57" s="116"/>
      <c r="B57" s="116"/>
      <c r="C57" s="131"/>
      <c r="D57" s="345" t="s">
        <v>1220</v>
      </c>
      <c r="E57" s="295"/>
      <c r="F57" s="296"/>
      <c r="G57" s="154"/>
      <c r="H57" s="154"/>
      <c r="I57" s="154"/>
      <c r="J57" s="154"/>
      <c r="K57" s="154"/>
      <c r="L57" s="154"/>
      <c r="M57" s="154"/>
      <c r="N57" s="154"/>
      <c r="O57" s="154"/>
      <c r="P57" s="154"/>
      <c r="Q57" s="137"/>
      <c r="R57" s="116"/>
    </row>
    <row r="58" spans="1:18" ht="15" customHeight="1">
      <c r="A58" s="116"/>
      <c r="B58" s="116"/>
      <c r="C58" s="131"/>
      <c r="D58" s="915"/>
      <c r="E58" s="916"/>
      <c r="F58" s="916"/>
      <c r="G58" s="916"/>
      <c r="H58" s="916"/>
      <c r="I58" s="916"/>
      <c r="J58" s="916"/>
      <c r="K58" s="916"/>
      <c r="L58" s="916"/>
      <c r="M58" s="916"/>
      <c r="N58" s="916"/>
      <c r="O58" s="916"/>
      <c r="P58" s="917"/>
      <c r="Q58" s="137"/>
      <c r="R58" s="116"/>
    </row>
    <row r="59" spans="1:18" ht="15" customHeight="1">
      <c r="A59" s="116"/>
      <c r="B59" s="116"/>
      <c r="C59" s="131"/>
      <c r="D59" s="918"/>
      <c r="E59" s="919"/>
      <c r="F59" s="919"/>
      <c r="G59" s="919"/>
      <c r="H59" s="919"/>
      <c r="I59" s="919"/>
      <c r="J59" s="919"/>
      <c r="K59" s="919"/>
      <c r="L59" s="919"/>
      <c r="M59" s="919"/>
      <c r="N59" s="919"/>
      <c r="O59" s="919"/>
      <c r="P59" s="920"/>
      <c r="Q59" s="137"/>
      <c r="R59" s="116"/>
    </row>
    <row r="60" spans="1:18" ht="15" customHeight="1">
      <c r="A60" s="116"/>
      <c r="B60" s="116"/>
      <c r="C60" s="131"/>
      <c r="D60" s="918"/>
      <c r="E60" s="919"/>
      <c r="F60" s="919"/>
      <c r="G60" s="919"/>
      <c r="H60" s="919"/>
      <c r="I60" s="919"/>
      <c r="J60" s="919"/>
      <c r="K60" s="919"/>
      <c r="L60" s="919"/>
      <c r="M60" s="919"/>
      <c r="N60" s="919"/>
      <c r="O60" s="919"/>
      <c r="P60" s="920"/>
      <c r="Q60" s="137"/>
      <c r="R60" s="116"/>
    </row>
    <row r="61" spans="1:18" ht="15" customHeight="1">
      <c r="A61" s="116"/>
      <c r="B61" s="116"/>
      <c r="C61" s="131"/>
      <c r="D61" s="918"/>
      <c r="E61" s="919"/>
      <c r="F61" s="919"/>
      <c r="G61" s="919"/>
      <c r="H61" s="919"/>
      <c r="I61" s="919"/>
      <c r="J61" s="919"/>
      <c r="K61" s="919"/>
      <c r="L61" s="919"/>
      <c r="M61" s="919"/>
      <c r="N61" s="919"/>
      <c r="O61" s="919"/>
      <c r="P61" s="920"/>
      <c r="Q61" s="137"/>
      <c r="R61" s="116"/>
    </row>
    <row r="62" spans="1:18" ht="15" customHeight="1">
      <c r="A62" s="116"/>
      <c r="B62" s="116"/>
      <c r="C62" s="131"/>
      <c r="D62" s="918"/>
      <c r="E62" s="919"/>
      <c r="F62" s="919"/>
      <c r="G62" s="919"/>
      <c r="H62" s="919"/>
      <c r="I62" s="919"/>
      <c r="J62" s="919"/>
      <c r="K62" s="919"/>
      <c r="L62" s="919"/>
      <c r="M62" s="919"/>
      <c r="N62" s="919"/>
      <c r="O62" s="919"/>
      <c r="P62" s="920"/>
      <c r="Q62" s="137"/>
      <c r="R62" s="116"/>
    </row>
    <row r="63" spans="1:18" ht="15" customHeight="1">
      <c r="A63" s="116"/>
      <c r="B63" s="116"/>
      <c r="C63" s="131"/>
      <c r="D63" s="921"/>
      <c r="E63" s="922"/>
      <c r="F63" s="922"/>
      <c r="G63" s="922"/>
      <c r="H63" s="922"/>
      <c r="I63" s="922"/>
      <c r="J63" s="922"/>
      <c r="K63" s="922"/>
      <c r="L63" s="922"/>
      <c r="M63" s="922"/>
      <c r="N63" s="922"/>
      <c r="O63" s="922"/>
      <c r="P63" s="923"/>
      <c r="Q63" s="137"/>
      <c r="R63" s="116"/>
    </row>
    <row r="64" spans="1:18" ht="7.15" customHeight="1">
      <c r="A64" s="116"/>
      <c r="B64" s="116"/>
      <c r="C64" s="157"/>
      <c r="D64" s="297"/>
      <c r="E64" s="297"/>
      <c r="F64" s="297"/>
      <c r="G64" s="292"/>
      <c r="H64" s="292"/>
      <c r="I64" s="292"/>
      <c r="J64" s="292"/>
      <c r="K64" s="292"/>
      <c r="L64" s="292"/>
      <c r="M64" s="292"/>
      <c r="N64" s="292"/>
      <c r="O64" s="292"/>
      <c r="P64" s="292"/>
      <c r="Q64" s="164"/>
      <c r="R64" s="116"/>
    </row>
    <row r="65" spans="1:18" ht="5.0999999999999996" customHeight="1">
      <c r="A65" s="113"/>
      <c r="B65" s="113"/>
      <c r="C65" s="113"/>
      <c r="D65" s="52"/>
      <c r="E65" s="52"/>
      <c r="F65" s="52"/>
      <c r="G65" s="49"/>
      <c r="H65" s="49"/>
      <c r="I65" s="49"/>
      <c r="J65" s="49"/>
      <c r="K65" s="49"/>
      <c r="L65" s="49"/>
      <c r="M65" s="49"/>
      <c r="N65" s="49"/>
      <c r="O65" s="49"/>
      <c r="P65" s="53"/>
      <c r="Q65" s="113"/>
      <c r="R65" s="113"/>
    </row>
    <row r="66" spans="1:18" ht="15.75">
      <c r="A66" s="84"/>
      <c r="B66" s="84"/>
      <c r="C66" s="276"/>
      <c r="D66" s="541" t="s">
        <v>1106</v>
      </c>
      <c r="E66" s="541"/>
      <c r="F66" s="541"/>
      <c r="G66" s="541"/>
      <c r="H66" s="54"/>
      <c r="I66" s="55"/>
      <c r="J66" s="51"/>
      <c r="K66" s="51"/>
      <c r="L66" s="51"/>
      <c r="M66" s="51"/>
      <c r="N66" s="51"/>
      <c r="O66" s="51"/>
      <c r="P66" s="51"/>
      <c r="Q66" s="25"/>
      <c r="R66" s="84"/>
    </row>
    <row r="67" spans="1:18" ht="15.75">
      <c r="A67" s="84"/>
      <c r="B67" s="84"/>
      <c r="C67" s="277"/>
      <c r="D67" s="364" t="s">
        <v>1107</v>
      </c>
      <c r="E67" s="364"/>
      <c r="F67" s="364"/>
      <c r="G67" s="364"/>
      <c r="H67" s="235"/>
      <c r="I67" s="235"/>
      <c r="J67" s="154"/>
      <c r="K67" s="154"/>
      <c r="L67" s="154"/>
      <c r="M67" s="154"/>
      <c r="N67" s="154"/>
      <c r="O67" s="154"/>
      <c r="P67" s="154"/>
      <c r="Q67" s="137"/>
      <c r="R67" s="84"/>
    </row>
    <row r="68" spans="1:18">
      <c r="A68" s="84"/>
      <c r="B68" s="84"/>
      <c r="C68" s="277"/>
      <c r="D68" s="298" t="s">
        <v>1445</v>
      </c>
      <c r="E68" s="299"/>
      <c r="F68" s="299"/>
      <c r="G68" s="299"/>
      <c r="H68" s="155"/>
      <c r="I68" s="154"/>
      <c r="J68" s="154"/>
      <c r="K68" s="154"/>
      <c r="L68" s="154"/>
      <c r="M68" s="154"/>
      <c r="N68" s="154"/>
      <c r="O68" s="154"/>
      <c r="P68" s="154"/>
      <c r="Q68" s="137"/>
      <c r="R68" s="84"/>
    </row>
    <row r="69" spans="1:18" ht="5.0999999999999996" customHeight="1">
      <c r="A69" s="84"/>
      <c r="B69" s="84"/>
      <c r="C69" s="277"/>
      <c r="D69" s="298"/>
      <c r="E69" s="299"/>
      <c r="F69" s="299"/>
      <c r="G69" s="299"/>
      <c r="H69" s="155"/>
      <c r="I69" s="154"/>
      <c r="J69" s="154"/>
      <c r="K69" s="154"/>
      <c r="L69" s="154"/>
      <c r="M69" s="154"/>
      <c r="N69" s="154"/>
      <c r="O69" s="154"/>
      <c r="P69" s="154"/>
      <c r="Q69" s="137"/>
      <c r="R69" s="84"/>
    </row>
    <row r="70" spans="1:18">
      <c r="A70" s="84"/>
      <c r="B70" s="84"/>
      <c r="C70" s="277"/>
      <c r="D70" s="937" t="s">
        <v>1108</v>
      </c>
      <c r="E70" s="937"/>
      <c r="F70" s="938"/>
      <c r="G70" s="939" t="s">
        <v>1109</v>
      </c>
      <c r="H70" s="937"/>
      <c r="I70" s="938"/>
      <c r="J70" s="939" t="s">
        <v>1110</v>
      </c>
      <c r="K70" s="937"/>
      <c r="L70" s="937"/>
      <c r="M70" s="938"/>
      <c r="N70" s="937" t="s">
        <v>1111</v>
      </c>
      <c r="O70" s="937"/>
      <c r="P70" s="938"/>
      <c r="Q70" s="137"/>
      <c r="R70" s="84"/>
    </row>
    <row r="71" spans="1:18">
      <c r="A71" s="84"/>
      <c r="B71" s="84"/>
      <c r="C71" s="277"/>
      <c r="D71" s="937"/>
      <c r="E71" s="937"/>
      <c r="F71" s="938"/>
      <c r="G71" s="939"/>
      <c r="H71" s="937"/>
      <c r="I71" s="938"/>
      <c r="J71" s="939"/>
      <c r="K71" s="937"/>
      <c r="L71" s="937"/>
      <c r="M71" s="938"/>
      <c r="N71" s="937"/>
      <c r="O71" s="937"/>
      <c r="P71" s="938"/>
      <c r="Q71" s="137"/>
      <c r="R71" s="84"/>
    </row>
    <row r="72" spans="1:18" ht="20.100000000000001" customHeight="1">
      <c r="A72" s="84"/>
      <c r="B72" s="84"/>
      <c r="C72" s="300"/>
      <c r="D72" s="935"/>
      <c r="E72" s="936"/>
      <c r="F72" s="936"/>
      <c r="G72" s="934"/>
      <c r="H72" s="934"/>
      <c r="I72" s="934"/>
      <c r="J72" s="911"/>
      <c r="K72" s="911"/>
      <c r="L72" s="911"/>
      <c r="M72" s="911"/>
      <c r="N72" s="912"/>
      <c r="O72" s="913"/>
      <c r="P72" s="914"/>
      <c r="Q72" s="137"/>
      <c r="R72" s="84"/>
    </row>
    <row r="73" spans="1:18" ht="20.100000000000001" customHeight="1">
      <c r="A73" s="103"/>
      <c r="B73" s="103"/>
      <c r="C73" s="300"/>
      <c r="D73" s="935"/>
      <c r="E73" s="936"/>
      <c r="F73" s="936"/>
      <c r="G73" s="934"/>
      <c r="H73" s="934"/>
      <c r="I73" s="934"/>
      <c r="J73" s="911"/>
      <c r="K73" s="911"/>
      <c r="L73" s="911"/>
      <c r="M73" s="911"/>
      <c r="N73" s="912"/>
      <c r="O73" s="913"/>
      <c r="P73" s="914"/>
      <c r="Q73" s="137"/>
      <c r="R73" s="103"/>
    </row>
    <row r="74" spans="1:18" ht="20.100000000000001" customHeight="1">
      <c r="A74" s="103"/>
      <c r="B74" s="103"/>
      <c r="C74" s="300"/>
      <c r="D74" s="935"/>
      <c r="E74" s="936"/>
      <c r="F74" s="936"/>
      <c r="G74" s="934"/>
      <c r="H74" s="934"/>
      <c r="I74" s="934"/>
      <c r="J74" s="911"/>
      <c r="K74" s="911"/>
      <c r="L74" s="911"/>
      <c r="M74" s="911"/>
      <c r="N74" s="912"/>
      <c r="O74" s="913"/>
      <c r="P74" s="914"/>
      <c r="Q74" s="137"/>
      <c r="R74" s="103"/>
    </row>
    <row r="75" spans="1:18" ht="20.100000000000001" customHeight="1">
      <c r="A75" s="103"/>
      <c r="B75" s="103"/>
      <c r="C75" s="300"/>
      <c r="D75" s="935"/>
      <c r="E75" s="936"/>
      <c r="F75" s="936"/>
      <c r="G75" s="934"/>
      <c r="H75" s="934"/>
      <c r="I75" s="934"/>
      <c r="J75" s="911"/>
      <c r="K75" s="911"/>
      <c r="L75" s="911"/>
      <c r="M75" s="911"/>
      <c r="N75" s="912"/>
      <c r="O75" s="913"/>
      <c r="P75" s="914"/>
      <c r="Q75" s="137"/>
      <c r="R75" s="103"/>
    </row>
    <row r="76" spans="1:18" ht="20.100000000000001" customHeight="1">
      <c r="A76" s="103"/>
      <c r="B76" s="103"/>
      <c r="C76" s="300"/>
      <c r="D76" s="935"/>
      <c r="E76" s="936"/>
      <c r="F76" s="936"/>
      <c r="G76" s="934"/>
      <c r="H76" s="934"/>
      <c r="I76" s="934"/>
      <c r="J76" s="911"/>
      <c r="K76" s="911"/>
      <c r="L76" s="911"/>
      <c r="M76" s="911"/>
      <c r="N76" s="912"/>
      <c r="O76" s="913"/>
      <c r="P76" s="914"/>
      <c r="Q76" s="137"/>
      <c r="R76" s="103"/>
    </row>
    <row r="77" spans="1:18" ht="20.100000000000001" customHeight="1">
      <c r="A77" s="103"/>
      <c r="B77" s="103"/>
      <c r="C77" s="300"/>
      <c r="D77" s="935"/>
      <c r="E77" s="936"/>
      <c r="F77" s="936"/>
      <c r="G77" s="934"/>
      <c r="H77" s="934"/>
      <c r="I77" s="934"/>
      <c r="J77" s="911"/>
      <c r="K77" s="911"/>
      <c r="L77" s="911"/>
      <c r="M77" s="911"/>
      <c r="N77" s="912"/>
      <c r="O77" s="913"/>
      <c r="P77" s="914"/>
      <c r="Q77" s="137"/>
      <c r="R77" s="103"/>
    </row>
    <row r="78" spans="1:18" ht="20.100000000000001" customHeight="1">
      <c r="A78" s="103"/>
      <c r="B78" s="103"/>
      <c r="C78" s="300"/>
      <c r="D78" s="935"/>
      <c r="E78" s="936"/>
      <c r="F78" s="936"/>
      <c r="G78" s="934"/>
      <c r="H78" s="934"/>
      <c r="I78" s="934"/>
      <c r="J78" s="911"/>
      <c r="K78" s="911"/>
      <c r="L78" s="911"/>
      <c r="M78" s="911"/>
      <c r="N78" s="912"/>
      <c r="O78" s="913"/>
      <c r="P78" s="914"/>
      <c r="Q78" s="137"/>
      <c r="R78" s="103"/>
    </row>
    <row r="79" spans="1:18" ht="20.100000000000001" customHeight="1">
      <c r="A79" s="103"/>
      <c r="B79" s="103"/>
      <c r="C79" s="300"/>
      <c r="D79" s="935"/>
      <c r="E79" s="936"/>
      <c r="F79" s="936"/>
      <c r="G79" s="934"/>
      <c r="H79" s="934"/>
      <c r="I79" s="934"/>
      <c r="J79" s="911"/>
      <c r="K79" s="911"/>
      <c r="L79" s="911"/>
      <c r="M79" s="911"/>
      <c r="N79" s="912"/>
      <c r="O79" s="913"/>
      <c r="P79" s="914"/>
      <c r="Q79" s="137"/>
      <c r="R79" s="103"/>
    </row>
    <row r="80" spans="1:18" ht="20.100000000000001" customHeight="1">
      <c r="A80" s="84"/>
      <c r="B80" s="84"/>
      <c r="C80" s="300"/>
      <c r="D80" s="935"/>
      <c r="E80" s="936"/>
      <c r="F80" s="936"/>
      <c r="G80" s="934"/>
      <c r="H80" s="934"/>
      <c r="I80" s="934"/>
      <c r="J80" s="911"/>
      <c r="K80" s="911"/>
      <c r="L80" s="911"/>
      <c r="M80" s="911"/>
      <c r="N80" s="912"/>
      <c r="O80" s="913"/>
      <c r="P80" s="914"/>
      <c r="Q80" s="137"/>
      <c r="R80" s="84"/>
    </row>
    <row r="81" spans="1:18" ht="20.100000000000001" customHeight="1">
      <c r="A81" s="84"/>
      <c r="B81" s="84"/>
      <c r="C81" s="300"/>
      <c r="D81" s="941"/>
      <c r="E81" s="942"/>
      <c r="F81" s="942"/>
      <c r="G81" s="934"/>
      <c r="H81" s="934"/>
      <c r="I81" s="934"/>
      <c r="J81" s="911"/>
      <c r="K81" s="911"/>
      <c r="L81" s="911"/>
      <c r="M81" s="911"/>
      <c r="N81" s="912"/>
      <c r="O81" s="913"/>
      <c r="P81" s="914"/>
      <c r="Q81" s="137"/>
      <c r="R81" s="84"/>
    </row>
    <row r="82" spans="1:18" ht="20.100000000000001" customHeight="1">
      <c r="A82" s="112"/>
      <c r="B82" s="112"/>
      <c r="C82" s="300"/>
      <c r="D82" s="935"/>
      <c r="E82" s="936"/>
      <c r="F82" s="936"/>
      <c r="G82" s="934"/>
      <c r="H82" s="934"/>
      <c r="I82" s="934"/>
      <c r="J82" s="911"/>
      <c r="K82" s="911"/>
      <c r="L82" s="911"/>
      <c r="M82" s="911"/>
      <c r="N82" s="912"/>
      <c r="O82" s="913"/>
      <c r="P82" s="914"/>
      <c r="Q82" s="137"/>
      <c r="R82" s="112"/>
    </row>
    <row r="83" spans="1:18" ht="20.100000000000001" customHeight="1">
      <c r="A83" s="112"/>
      <c r="B83" s="112"/>
      <c r="C83" s="300"/>
      <c r="D83" s="935"/>
      <c r="E83" s="936"/>
      <c r="F83" s="936"/>
      <c r="G83" s="934"/>
      <c r="H83" s="934"/>
      <c r="I83" s="934"/>
      <c r="J83" s="911"/>
      <c r="K83" s="911"/>
      <c r="L83" s="911"/>
      <c r="M83" s="911"/>
      <c r="N83" s="912"/>
      <c r="O83" s="913"/>
      <c r="P83" s="914"/>
      <c r="Q83" s="137"/>
      <c r="R83" s="112"/>
    </row>
    <row r="84" spans="1:18" ht="20.100000000000001" customHeight="1">
      <c r="A84" s="112"/>
      <c r="B84" s="112"/>
      <c r="C84" s="300"/>
      <c r="D84" s="935"/>
      <c r="E84" s="936"/>
      <c r="F84" s="936"/>
      <c r="G84" s="934"/>
      <c r="H84" s="934"/>
      <c r="I84" s="934"/>
      <c r="J84" s="911"/>
      <c r="K84" s="911"/>
      <c r="L84" s="911"/>
      <c r="M84" s="911"/>
      <c r="N84" s="912"/>
      <c r="O84" s="913"/>
      <c r="P84" s="914"/>
      <c r="Q84" s="137"/>
      <c r="R84" s="112"/>
    </row>
    <row r="85" spans="1:18" ht="20.100000000000001" customHeight="1">
      <c r="A85" s="112"/>
      <c r="B85" s="112"/>
      <c r="C85" s="300"/>
      <c r="D85" s="935"/>
      <c r="E85" s="936"/>
      <c r="F85" s="936"/>
      <c r="G85" s="934"/>
      <c r="H85" s="934"/>
      <c r="I85" s="934"/>
      <c r="J85" s="911"/>
      <c r="K85" s="911"/>
      <c r="L85" s="911"/>
      <c r="M85" s="911"/>
      <c r="N85" s="912"/>
      <c r="O85" s="913"/>
      <c r="P85" s="914"/>
      <c r="Q85" s="137"/>
      <c r="R85" s="112"/>
    </row>
    <row r="86" spans="1:18" ht="20.100000000000001" customHeight="1">
      <c r="A86" s="112"/>
      <c r="B86" s="112"/>
      <c r="C86" s="300"/>
      <c r="D86" s="935"/>
      <c r="E86" s="936"/>
      <c r="F86" s="936"/>
      <c r="G86" s="934"/>
      <c r="H86" s="934"/>
      <c r="I86" s="934"/>
      <c r="J86" s="911"/>
      <c r="K86" s="911"/>
      <c r="L86" s="911"/>
      <c r="M86" s="911"/>
      <c r="N86" s="912"/>
      <c r="O86" s="913"/>
      <c r="P86" s="914"/>
      <c r="Q86" s="137"/>
      <c r="R86" s="112"/>
    </row>
    <row r="87" spans="1:18" ht="20.100000000000001" customHeight="1">
      <c r="A87" s="112"/>
      <c r="B87" s="112"/>
      <c r="C87" s="300"/>
      <c r="D87" s="935"/>
      <c r="E87" s="936"/>
      <c r="F87" s="936"/>
      <c r="G87" s="934"/>
      <c r="H87" s="934"/>
      <c r="I87" s="934"/>
      <c r="J87" s="911"/>
      <c r="K87" s="911"/>
      <c r="L87" s="911"/>
      <c r="M87" s="911"/>
      <c r="N87" s="912"/>
      <c r="O87" s="913"/>
      <c r="P87" s="914"/>
      <c r="Q87" s="137"/>
      <c r="R87" s="112"/>
    </row>
    <row r="88" spans="1:18" ht="20.100000000000001" customHeight="1">
      <c r="A88" s="112"/>
      <c r="B88" s="112"/>
      <c r="C88" s="300"/>
      <c r="D88" s="935"/>
      <c r="E88" s="936"/>
      <c r="F88" s="936"/>
      <c r="G88" s="934"/>
      <c r="H88" s="934"/>
      <c r="I88" s="934"/>
      <c r="J88" s="911"/>
      <c r="K88" s="911"/>
      <c r="L88" s="911"/>
      <c r="M88" s="911"/>
      <c r="N88" s="912"/>
      <c r="O88" s="913"/>
      <c r="P88" s="914"/>
      <c r="Q88" s="137"/>
      <c r="R88" s="112"/>
    </row>
    <row r="89" spans="1:18" ht="20.100000000000001" customHeight="1">
      <c r="A89" s="112"/>
      <c r="B89" s="112"/>
      <c r="C89" s="300"/>
      <c r="D89" s="935"/>
      <c r="E89" s="936"/>
      <c r="F89" s="936"/>
      <c r="G89" s="934"/>
      <c r="H89" s="934"/>
      <c r="I89" s="934"/>
      <c r="J89" s="911"/>
      <c r="K89" s="911"/>
      <c r="L89" s="911"/>
      <c r="M89" s="911"/>
      <c r="N89" s="912"/>
      <c r="O89" s="913"/>
      <c r="P89" s="914"/>
      <c r="Q89" s="137"/>
      <c r="R89" s="112"/>
    </row>
    <row r="90" spans="1:18" ht="20.100000000000001" customHeight="1">
      <c r="A90" s="112"/>
      <c r="B90" s="112"/>
      <c r="C90" s="300"/>
      <c r="D90" s="935"/>
      <c r="E90" s="936"/>
      <c r="F90" s="936"/>
      <c r="G90" s="934"/>
      <c r="H90" s="934"/>
      <c r="I90" s="934"/>
      <c r="J90" s="911"/>
      <c r="K90" s="911"/>
      <c r="L90" s="911"/>
      <c r="M90" s="911"/>
      <c r="N90" s="912"/>
      <c r="O90" s="913"/>
      <c r="P90" s="914"/>
      <c r="Q90" s="137"/>
      <c r="R90" s="112"/>
    </row>
    <row r="91" spans="1:18" ht="20.100000000000001" customHeight="1">
      <c r="A91" s="112"/>
      <c r="B91" s="112"/>
      <c r="C91" s="300"/>
      <c r="D91" s="941"/>
      <c r="E91" s="942"/>
      <c r="F91" s="942"/>
      <c r="G91" s="934"/>
      <c r="H91" s="934"/>
      <c r="I91" s="934"/>
      <c r="J91" s="911"/>
      <c r="K91" s="911"/>
      <c r="L91" s="911"/>
      <c r="M91" s="911"/>
      <c r="N91" s="912"/>
      <c r="O91" s="913"/>
      <c r="P91" s="914"/>
      <c r="Q91" s="137"/>
      <c r="R91" s="112"/>
    </row>
    <row r="92" spans="1:18" ht="5.0999999999999996" customHeight="1">
      <c r="A92" s="84"/>
      <c r="B92" s="84"/>
      <c r="C92" s="282"/>
      <c r="D92" s="940"/>
      <c r="E92" s="940"/>
      <c r="F92" s="940"/>
      <c r="G92" s="940"/>
      <c r="H92" s="940"/>
      <c r="I92" s="940"/>
      <c r="J92" s="940"/>
      <c r="K92" s="940"/>
      <c r="L92" s="940"/>
      <c r="M92" s="940"/>
      <c r="N92" s="940"/>
      <c r="O92" s="940"/>
      <c r="P92" s="940"/>
      <c r="Q92" s="164"/>
      <c r="R92" s="84"/>
    </row>
    <row r="93" spans="1:18" ht="5.0999999999999996" customHeight="1">
      <c r="A93" s="84"/>
      <c r="B93" s="84"/>
      <c r="C93" s="84"/>
      <c r="D93" s="84"/>
      <c r="E93" s="84"/>
      <c r="F93" s="84"/>
      <c r="G93" s="84"/>
      <c r="H93" s="84"/>
      <c r="I93" s="84"/>
      <c r="J93" s="84"/>
      <c r="K93" s="84"/>
      <c r="L93" s="84"/>
      <c r="M93" s="84"/>
      <c r="N93" s="84"/>
      <c r="O93" s="84"/>
      <c r="P93" s="84"/>
      <c r="Q93" s="5"/>
      <c r="R93" s="84"/>
    </row>
  </sheetData>
  <sheetProtection formatColumns="0" formatRows="0" selectLockedCells="1"/>
  <mergeCells count="126">
    <mergeCell ref="G85:I85"/>
    <mergeCell ref="J85:M85"/>
    <mergeCell ref="J84:M84"/>
    <mergeCell ref="N84:P84"/>
    <mergeCell ref="D45:G45"/>
    <mergeCell ref="D91:F91"/>
    <mergeCell ref="G91:I91"/>
    <mergeCell ref="J91:M91"/>
    <mergeCell ref="N91:P91"/>
    <mergeCell ref="D89:F89"/>
    <mergeCell ref="G89:I89"/>
    <mergeCell ref="J89:M89"/>
    <mergeCell ref="N89:P89"/>
    <mergeCell ref="D90:F90"/>
    <mergeCell ref="G90:I90"/>
    <mergeCell ref="J90:M90"/>
    <mergeCell ref="N90:P90"/>
    <mergeCell ref="D87:F87"/>
    <mergeCell ref="G87:I87"/>
    <mergeCell ref="J87:M87"/>
    <mergeCell ref="N87:P87"/>
    <mergeCell ref="D88:F88"/>
    <mergeCell ref="G88:I88"/>
    <mergeCell ref="J88:M88"/>
    <mergeCell ref="N88:P88"/>
    <mergeCell ref="D85:F85"/>
    <mergeCell ref="J78:M78"/>
    <mergeCell ref="J79:M79"/>
    <mergeCell ref="D78:F78"/>
    <mergeCell ref="D79:F79"/>
    <mergeCell ref="N73:P73"/>
    <mergeCell ref="N74:P74"/>
    <mergeCell ref="N75:P75"/>
    <mergeCell ref="N76:P76"/>
    <mergeCell ref="N77:P77"/>
    <mergeCell ref="N78:P78"/>
    <mergeCell ref="N79:P79"/>
    <mergeCell ref="J73:M73"/>
    <mergeCell ref="J74:M74"/>
    <mergeCell ref="J75:M75"/>
    <mergeCell ref="J76:M76"/>
    <mergeCell ref="J77:M77"/>
    <mergeCell ref="G73:I73"/>
    <mergeCell ref="G74:I74"/>
    <mergeCell ref="G75:I75"/>
    <mergeCell ref="G76:I76"/>
    <mergeCell ref="G77:I77"/>
    <mergeCell ref="G78:I78"/>
    <mergeCell ref="P6:Q6"/>
    <mergeCell ref="D8:E8"/>
    <mergeCell ref="D12:P14"/>
    <mergeCell ref="D66:G66"/>
    <mergeCell ref="D20:P21"/>
    <mergeCell ref="D23:F23"/>
    <mergeCell ref="E27:J27"/>
    <mergeCell ref="L27:P27"/>
    <mergeCell ref="D30:F30"/>
    <mergeCell ref="N32:P32"/>
    <mergeCell ref="N35:P35"/>
    <mergeCell ref="L38:P40"/>
    <mergeCell ref="E25:J25"/>
    <mergeCell ref="L25:P25"/>
    <mergeCell ref="D16:P18"/>
    <mergeCell ref="D92:F92"/>
    <mergeCell ref="G92:I92"/>
    <mergeCell ref="D74:F74"/>
    <mergeCell ref="N92:P92"/>
    <mergeCell ref="D80:F80"/>
    <mergeCell ref="G80:I80"/>
    <mergeCell ref="J80:M80"/>
    <mergeCell ref="N80:P80"/>
    <mergeCell ref="D81:F81"/>
    <mergeCell ref="G81:I81"/>
    <mergeCell ref="J81:M81"/>
    <mergeCell ref="N81:P81"/>
    <mergeCell ref="D82:F82"/>
    <mergeCell ref="G82:I82"/>
    <mergeCell ref="J82:M82"/>
    <mergeCell ref="N82:P82"/>
    <mergeCell ref="N85:P85"/>
    <mergeCell ref="D86:F86"/>
    <mergeCell ref="G86:I86"/>
    <mergeCell ref="J86:M86"/>
    <mergeCell ref="N86:P86"/>
    <mergeCell ref="D83:F83"/>
    <mergeCell ref="G83:I83"/>
    <mergeCell ref="J92:M92"/>
    <mergeCell ref="G84:I84"/>
    <mergeCell ref="D51:G51"/>
    <mergeCell ref="D52:G52"/>
    <mergeCell ref="D53:G53"/>
    <mergeCell ref="D54:G54"/>
    <mergeCell ref="D55:G55"/>
    <mergeCell ref="J83:M83"/>
    <mergeCell ref="N83:P83"/>
    <mergeCell ref="D84:F84"/>
    <mergeCell ref="G79:I79"/>
    <mergeCell ref="D73:F73"/>
    <mergeCell ref="D75:F75"/>
    <mergeCell ref="D76:F76"/>
    <mergeCell ref="D77:F77"/>
    <mergeCell ref="D70:F71"/>
    <mergeCell ref="G70:I71"/>
    <mergeCell ref="J70:M71"/>
    <mergeCell ref="K51:P51"/>
    <mergeCell ref="K52:P52"/>
    <mergeCell ref="K53:P53"/>
    <mergeCell ref="K54:P54"/>
    <mergeCell ref="K55:P55"/>
    <mergeCell ref="N70:P71"/>
    <mergeCell ref="D72:F72"/>
    <mergeCell ref="J72:M72"/>
    <mergeCell ref="N72:P72"/>
    <mergeCell ref="D58:P63"/>
    <mergeCell ref="D46:G46"/>
    <mergeCell ref="D47:G47"/>
    <mergeCell ref="K47:P47"/>
    <mergeCell ref="K48:P48"/>
    <mergeCell ref="E41:K41"/>
    <mergeCell ref="K49:P49"/>
    <mergeCell ref="K50:P50"/>
    <mergeCell ref="D50:G50"/>
    <mergeCell ref="D43:F43"/>
    <mergeCell ref="K45:P45"/>
    <mergeCell ref="K46:P46"/>
    <mergeCell ref="G72:I72"/>
  </mergeCells>
  <hyperlinks>
    <hyperlink ref="B6:E6" location="'2. Investment Policy (SICAR)'!A1" display="&lt;&lt; Previous" xr:uid="{00000000-0004-0000-0600-000000000000}"/>
    <hyperlink ref="P6:Q6" location="'3. Fees'!A1" display="Next &gt;&gt;" xr:uid="{00000000-0004-0000-0600-000001000000}"/>
  </hyperlink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683" yWindow="717" count="8">
        <x14:dataValidation type="list" allowBlank="1" showInputMessage="1" showErrorMessage="1" xr:uid="{00000000-0002-0000-0600-000002000000}">
          <x14:formula1>
            <xm:f>data!$K$54:$K$57</xm:f>
          </x14:formula1>
          <xm:sqref>L27:P27</xm:sqref>
        </x14:dataValidation>
        <x14:dataValidation type="list" allowBlank="1" showInputMessage="1" showErrorMessage="1" xr:uid="{00000000-0002-0000-0600-000003000000}">
          <x14:formula1>
            <xm:f>data!$K$65:$K$67</xm:f>
          </x14:formula1>
          <xm:sqref>N32:P32 H46:H55</xm:sqref>
        </x14:dataValidation>
        <x14:dataValidation type="list" allowBlank="1" showInputMessage="1" showErrorMessage="1" xr:uid="{00000000-0002-0000-0600-000004000000}">
          <x14:formula1>
            <xm:f>data!$K$70:$K$80</xm:f>
          </x14:formula1>
          <xm:sqref>D72:F91</xm:sqref>
        </x14:dataValidation>
        <x14:dataValidation type="list" allowBlank="1" showInputMessage="1" showErrorMessage="1" xr:uid="{00000000-0002-0000-0600-000006000000}">
          <x14:formula1>
            <xm:f>data!$K$82:$K$89</xm:f>
          </x14:formula1>
          <xm:sqref>N72:P91</xm:sqref>
        </x14:dataValidation>
        <x14:dataValidation type="list" allowBlank="1" showInputMessage="1" showErrorMessage="1" xr:uid="{00000000-0002-0000-0600-000007000000}">
          <x14:formula1>
            <xm:f>data!$K$92:$K$94</xm:f>
          </x14:formula1>
          <xm:sqref>N35:P35</xm:sqref>
        </x14:dataValidation>
        <x14:dataValidation type="list" allowBlank="1" showInputMessage="1" showErrorMessage="1" xr:uid="{00000000-0002-0000-0600-000008000000}">
          <x14:formula1>
            <xm:f>data!$R$8:$R$9</xm:f>
          </x14:formula1>
          <xm:sqref>I46:I55</xm:sqref>
        </x14:dataValidation>
        <x14:dataValidation type="list" allowBlank="1" showInputMessage="1" showErrorMessage="1" xr:uid="{00000000-0002-0000-0600-000009000000}">
          <x14:formula1>
            <xm:f>data!$R$13:$R$15</xm:f>
          </x14:formula1>
          <xm:sqref>J46:J55</xm:sqref>
        </x14:dataValidation>
        <x14:dataValidation type="list" allowBlank="1" showInputMessage="1" showErrorMessage="1" xr:uid="{00000000-0002-0000-0600-00000A000000}">
          <x14:formula1>
            <xm:f>data!$K$128:$K$130</xm:f>
          </x14:formula1>
          <xm:sqref>L25:P25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007298"/>
    <pageSetUpPr fitToPage="1"/>
  </sheetPr>
  <dimension ref="A1:CN116"/>
  <sheetViews>
    <sheetView topLeftCell="A17" zoomScaleNormal="100" zoomScaleSheetLayoutView="75" workbookViewId="0">
      <selection activeCell="K26" sqref="K26"/>
    </sheetView>
  </sheetViews>
  <sheetFormatPr defaultColWidth="2.7109375" defaultRowHeight="15"/>
  <cols>
    <col min="1" max="2" width="1.7109375" style="61" customWidth="1"/>
    <col min="3" max="4" width="3.28515625" style="61" customWidth="1"/>
    <col min="5" max="5" width="3.28515625" style="35" customWidth="1"/>
    <col min="6" max="10" width="3.28515625" style="61" customWidth="1"/>
    <col min="11" max="11" width="3.42578125" style="61" customWidth="1"/>
    <col min="12" max="25" width="3.28515625" style="61" customWidth="1"/>
    <col min="26" max="26" width="5.28515625" style="61" customWidth="1"/>
    <col min="27" max="42" width="3.28515625" style="61" customWidth="1"/>
    <col min="43" max="45" width="4.7109375" style="61" customWidth="1"/>
    <col min="46" max="48" width="1.7109375" style="61" customWidth="1"/>
    <col min="49" max="91" width="2.7109375" style="61"/>
    <col min="92" max="92" width="2.7109375" style="61" customWidth="1"/>
    <col min="93" max="16384" width="2.7109375" style="61"/>
  </cols>
  <sheetData>
    <row r="1" spans="1:48">
      <c r="A1" s="8"/>
      <c r="B1" s="8"/>
      <c r="C1" s="8"/>
      <c r="D1" s="8"/>
      <c r="E1" s="31"/>
      <c r="F1" s="8"/>
      <c r="G1" s="8"/>
      <c r="H1" s="8"/>
      <c r="I1" s="8"/>
      <c r="J1" s="8"/>
      <c r="K1" s="8"/>
      <c r="L1" s="8"/>
      <c r="M1" s="8"/>
      <c r="N1" s="8"/>
      <c r="O1" s="8"/>
      <c r="P1" s="8"/>
      <c r="Q1" s="8"/>
      <c r="R1" s="8"/>
      <c r="S1" s="8"/>
      <c r="T1" s="8"/>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377"/>
      <c r="AV1" s="84"/>
    </row>
    <row r="2" spans="1:48" ht="16.5" customHeight="1">
      <c r="A2" s="8"/>
      <c r="B2" s="8"/>
      <c r="C2" s="8"/>
      <c r="D2" s="8"/>
      <c r="E2" s="31"/>
      <c r="F2" s="8"/>
      <c r="G2" s="8"/>
      <c r="H2" s="301"/>
      <c r="I2" s="8"/>
      <c r="J2" s="1013" t="s">
        <v>1446</v>
      </c>
      <c r="K2" s="1013"/>
      <c r="L2" s="1013"/>
      <c r="M2" s="1013"/>
      <c r="N2" s="1013"/>
      <c r="O2" s="1013"/>
      <c r="P2" s="1013"/>
      <c r="Q2" s="1013"/>
      <c r="R2" s="1013"/>
      <c r="S2" s="1013"/>
      <c r="T2" s="1013"/>
      <c r="U2" s="1013"/>
      <c r="V2" s="1013"/>
      <c r="W2" s="1013"/>
      <c r="X2" s="1013"/>
      <c r="Y2" s="1013"/>
      <c r="Z2" s="1013"/>
      <c r="AA2" s="1013"/>
      <c r="AB2" s="1013"/>
      <c r="AC2" s="1013"/>
      <c r="AD2" s="1013"/>
      <c r="AE2" s="1013"/>
      <c r="AF2" s="1013"/>
      <c r="AG2" s="1013"/>
      <c r="AH2" s="1013"/>
      <c r="AI2" s="1013"/>
      <c r="AJ2" s="1013"/>
      <c r="AK2" s="1013"/>
      <c r="AL2" s="1013"/>
      <c r="AM2" s="84"/>
      <c r="AN2" s="84"/>
      <c r="AO2" s="84"/>
      <c r="AP2" s="84"/>
      <c r="AQ2" s="84"/>
      <c r="AR2" s="84"/>
      <c r="AS2" s="84"/>
      <c r="AT2" s="84"/>
      <c r="AU2" s="377"/>
      <c r="AV2" s="84"/>
    </row>
    <row r="3" spans="1:48" ht="14.65" customHeight="1">
      <c r="A3" s="8"/>
      <c r="B3" s="8"/>
      <c r="C3" s="8"/>
      <c r="D3" s="8"/>
      <c r="E3" s="31"/>
      <c r="F3" s="8"/>
      <c r="G3" s="8"/>
      <c r="H3" s="301"/>
      <c r="I3" s="8"/>
      <c r="J3" s="1013"/>
      <c r="K3" s="1013"/>
      <c r="L3" s="1013"/>
      <c r="M3" s="1013"/>
      <c r="N3" s="1013"/>
      <c r="O3" s="1013"/>
      <c r="P3" s="1013"/>
      <c r="Q3" s="1013"/>
      <c r="R3" s="1013"/>
      <c r="S3" s="1013"/>
      <c r="T3" s="1013"/>
      <c r="U3" s="1013"/>
      <c r="V3" s="1013"/>
      <c r="W3" s="1013"/>
      <c r="X3" s="1013"/>
      <c r="Y3" s="1013"/>
      <c r="Z3" s="1013"/>
      <c r="AA3" s="1013"/>
      <c r="AB3" s="1013"/>
      <c r="AC3" s="1013"/>
      <c r="AD3" s="1013"/>
      <c r="AE3" s="1013"/>
      <c r="AF3" s="1013"/>
      <c r="AG3" s="1013"/>
      <c r="AH3" s="1013"/>
      <c r="AI3" s="1013"/>
      <c r="AJ3" s="1013"/>
      <c r="AK3" s="1013"/>
      <c r="AL3" s="1013"/>
      <c r="AM3" s="84"/>
      <c r="AN3" s="84"/>
      <c r="AO3" s="84"/>
      <c r="AP3" s="84"/>
      <c r="AQ3" s="84"/>
      <c r="AR3" s="84"/>
      <c r="AS3" s="84"/>
      <c r="AT3" s="84"/>
      <c r="AU3" s="377"/>
      <c r="AV3" s="84"/>
    </row>
    <row r="4" spans="1:48" ht="16.149999999999999" customHeight="1">
      <c r="A4" s="8"/>
      <c r="B4" s="8"/>
      <c r="C4" s="8"/>
      <c r="D4" s="8"/>
      <c r="E4" s="31"/>
      <c r="F4" s="19"/>
      <c r="G4" s="8"/>
      <c r="H4" s="301"/>
      <c r="I4" s="8"/>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84"/>
      <c r="AN4" s="84"/>
      <c r="AO4" s="84"/>
      <c r="AP4" s="84"/>
      <c r="AQ4" s="84"/>
      <c r="AR4" s="84"/>
      <c r="AS4" s="84"/>
      <c r="AT4" s="84"/>
      <c r="AU4" s="377"/>
      <c r="AV4" s="84"/>
    </row>
    <row r="5" spans="1:48" ht="5.0999999999999996" customHeight="1">
      <c r="A5" s="8"/>
      <c r="B5" s="8"/>
      <c r="C5" s="8"/>
      <c r="D5" s="8"/>
      <c r="E5" s="31"/>
      <c r="F5" s="19"/>
      <c r="G5" s="8"/>
      <c r="H5" s="301"/>
      <c r="I5" s="8"/>
      <c r="J5" s="1013"/>
      <c r="K5" s="1013"/>
      <c r="L5" s="1013"/>
      <c r="M5" s="1013"/>
      <c r="N5" s="1013"/>
      <c r="O5" s="1013"/>
      <c r="P5" s="1013"/>
      <c r="Q5" s="1013"/>
      <c r="R5" s="1013"/>
      <c r="S5" s="1013"/>
      <c r="T5" s="1013"/>
      <c r="U5" s="1013"/>
      <c r="V5" s="1013"/>
      <c r="W5" s="1013"/>
      <c r="X5" s="1013"/>
      <c r="Y5" s="1013"/>
      <c r="Z5" s="1013"/>
      <c r="AA5" s="1013"/>
      <c r="AB5" s="1013"/>
      <c r="AC5" s="1013"/>
      <c r="AD5" s="1013"/>
      <c r="AE5" s="1013"/>
      <c r="AF5" s="1013"/>
      <c r="AG5" s="1013"/>
      <c r="AH5" s="1013"/>
      <c r="AI5" s="1013"/>
      <c r="AJ5" s="1013"/>
      <c r="AK5" s="1013"/>
      <c r="AL5" s="1013"/>
      <c r="AM5" s="84"/>
      <c r="AN5" s="84"/>
      <c r="AO5" s="84"/>
      <c r="AP5" s="84"/>
      <c r="AQ5" s="84"/>
      <c r="AR5" s="84"/>
      <c r="AS5" s="84"/>
      <c r="AT5" s="84"/>
      <c r="AU5" s="377"/>
      <c r="AV5" s="84"/>
    </row>
    <row r="6" spans="1:48" ht="15.75" thickBot="1">
      <c r="A6" s="84"/>
      <c r="B6" s="340" t="s">
        <v>982</v>
      </c>
      <c r="C6" s="340"/>
      <c r="D6" s="340"/>
      <c r="E6" s="340"/>
      <c r="F6" s="84"/>
      <c r="G6" s="84"/>
      <c r="H6" s="84"/>
      <c r="I6" s="8"/>
      <c r="J6" s="84"/>
      <c r="K6" s="84"/>
      <c r="L6" s="487"/>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557" t="s">
        <v>981</v>
      </c>
      <c r="AR6" s="558"/>
      <c r="AS6" s="559"/>
      <c r="AT6" s="84"/>
      <c r="AU6" s="377"/>
      <c r="AV6" s="84"/>
    </row>
    <row r="7" spans="1:48" ht="7.15" customHeight="1" thickTop="1">
      <c r="A7" s="8"/>
      <c r="B7" s="8"/>
      <c r="C7" s="8"/>
      <c r="D7" s="8"/>
      <c r="E7" s="8"/>
      <c r="F7" s="31"/>
      <c r="G7" s="8"/>
      <c r="H7" s="8"/>
      <c r="I7" s="8"/>
      <c r="J7" s="32"/>
      <c r="K7" s="32"/>
      <c r="L7" s="32"/>
      <c r="M7" s="8"/>
      <c r="N7" s="8"/>
      <c r="O7" s="8"/>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377"/>
      <c r="AV7" s="84"/>
    </row>
    <row r="8" spans="1:48" ht="7.15" customHeight="1">
      <c r="A8" s="8"/>
      <c r="B8" s="293"/>
      <c r="C8" s="133"/>
      <c r="D8" s="133"/>
      <c r="E8" s="133"/>
      <c r="F8" s="302"/>
      <c r="G8" s="133"/>
      <c r="H8" s="133"/>
      <c r="I8" s="133"/>
      <c r="J8" s="303"/>
      <c r="K8" s="303"/>
      <c r="L8" s="30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63"/>
      <c r="AV8" s="8"/>
    </row>
    <row r="9" spans="1:48" ht="15" customHeight="1">
      <c r="A9" s="8"/>
      <c r="B9" s="131"/>
      <c r="C9" s="358" t="s">
        <v>994</v>
      </c>
      <c r="D9" s="132"/>
      <c r="E9" s="132"/>
      <c r="F9" s="152"/>
      <c r="G9" s="132"/>
      <c r="H9" s="132"/>
      <c r="I9" s="132"/>
      <c r="J9" s="225"/>
      <c r="K9" s="225"/>
      <c r="L9" s="225"/>
      <c r="M9" s="132"/>
      <c r="N9" s="132"/>
      <c r="O9" s="132"/>
      <c r="P9" s="154"/>
      <c r="Q9" s="766"/>
      <c r="R9" s="767"/>
      <c r="S9" s="767"/>
      <c r="T9" s="767"/>
      <c r="U9" s="767"/>
      <c r="V9" s="767"/>
      <c r="W9" s="767"/>
      <c r="X9" s="767"/>
      <c r="Y9" s="767"/>
      <c r="Z9" s="767"/>
      <c r="AA9" s="767"/>
      <c r="AB9" s="767"/>
      <c r="AC9" s="768"/>
      <c r="AD9" s="132"/>
      <c r="AE9" s="132"/>
      <c r="AF9" s="132"/>
      <c r="AG9" s="132"/>
      <c r="AH9" s="132"/>
      <c r="AI9" s="132"/>
      <c r="AJ9" s="132"/>
      <c r="AK9" s="132"/>
      <c r="AL9" s="132"/>
      <c r="AM9" s="132"/>
      <c r="AN9" s="132"/>
      <c r="AO9" s="132"/>
      <c r="AP9" s="132"/>
      <c r="AQ9" s="132"/>
      <c r="AR9" s="132"/>
      <c r="AS9" s="132"/>
      <c r="AT9" s="132"/>
      <c r="AU9" s="137"/>
      <c r="AV9" s="8"/>
    </row>
    <row r="10" spans="1:48" ht="7.15" customHeight="1">
      <c r="A10" s="8"/>
      <c r="B10" s="157"/>
      <c r="C10" s="304"/>
      <c r="D10" s="158"/>
      <c r="E10" s="158"/>
      <c r="F10" s="305"/>
      <c r="G10" s="158"/>
      <c r="H10" s="158"/>
      <c r="I10" s="158"/>
      <c r="J10" s="306"/>
      <c r="K10" s="306"/>
      <c r="L10" s="306"/>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64"/>
      <c r="AV10" s="8"/>
    </row>
    <row r="11" spans="1:48" ht="7.15" customHeight="1">
      <c r="A11" s="8"/>
      <c r="B11" s="8"/>
      <c r="C11" s="8"/>
      <c r="D11" s="8"/>
      <c r="E11" s="31"/>
      <c r="F11" s="8"/>
      <c r="G11" s="8"/>
      <c r="H11" s="8"/>
      <c r="I11" s="32"/>
      <c r="J11" s="32"/>
      <c r="K11" s="32"/>
      <c r="L11" s="32"/>
      <c r="M11" s="8"/>
      <c r="N11" s="8"/>
      <c r="O11" s="8"/>
      <c r="P11" s="8"/>
      <c r="Q11" s="8"/>
      <c r="R11" s="8"/>
      <c r="S11" s="8"/>
      <c r="T11" s="8"/>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
      <c r="AV11" s="8"/>
    </row>
    <row r="12" spans="1:48" ht="15" customHeight="1">
      <c r="A12" s="8"/>
      <c r="B12" s="1004" t="s">
        <v>629</v>
      </c>
      <c r="C12" s="1005"/>
      <c r="D12" s="1006"/>
      <c r="E12" s="31"/>
      <c r="F12" s="8"/>
      <c r="G12" s="8"/>
      <c r="H12" s="8"/>
      <c r="I12" s="32"/>
      <c r="J12" s="32"/>
      <c r="K12" s="32"/>
      <c r="L12" s="32"/>
      <c r="M12" s="8"/>
      <c r="N12" s="8"/>
      <c r="O12" s="8"/>
      <c r="P12" s="8"/>
      <c r="Q12" s="8"/>
      <c r="R12" s="8"/>
      <c r="S12" s="8"/>
      <c r="T12" s="8"/>
      <c r="U12" s="84"/>
      <c r="V12" s="84"/>
      <c r="W12" s="84"/>
      <c r="X12" s="84"/>
      <c r="Y12" s="84"/>
      <c r="Z12" s="84"/>
      <c r="AA12" s="84"/>
      <c r="AB12" s="84"/>
      <c r="AC12" s="84"/>
      <c r="AD12" s="84"/>
      <c r="AE12" s="84"/>
      <c r="AF12" s="84"/>
      <c r="AG12" s="84"/>
      <c r="AH12" s="84"/>
      <c r="AI12" s="84"/>
      <c r="AJ12" s="84"/>
      <c r="AK12" s="84"/>
      <c r="AL12" s="84"/>
      <c r="AM12" s="84"/>
      <c r="AN12" s="84"/>
      <c r="AO12" s="84"/>
      <c r="AP12" s="25"/>
      <c r="AQ12" s="25"/>
      <c r="AR12" s="25"/>
      <c r="AS12" s="84"/>
      <c r="AT12" s="84"/>
      <c r="AU12" s="8"/>
      <c r="AV12" s="8"/>
    </row>
    <row r="13" spans="1:48" ht="15" customHeight="1">
      <c r="A13" s="8"/>
      <c r="B13" s="362"/>
      <c r="C13" s="364"/>
      <c r="D13" s="488"/>
      <c r="E13" s="302"/>
      <c r="F13" s="133"/>
      <c r="G13" s="133"/>
      <c r="H13" s="133"/>
      <c r="I13" s="303"/>
      <c r="J13" s="303"/>
      <c r="K13" s="303"/>
      <c r="L13" s="30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63"/>
      <c r="AV13" s="8"/>
    </row>
    <row r="14" spans="1:48" ht="15" customHeight="1">
      <c r="A14" s="8"/>
      <c r="B14" s="131"/>
      <c r="C14" s="132" t="s">
        <v>1375</v>
      </c>
      <c r="D14" s="132"/>
      <c r="E14" s="152"/>
      <c r="F14" s="132"/>
      <c r="G14" s="132"/>
      <c r="H14" s="132"/>
      <c r="I14" s="225"/>
      <c r="J14" s="225"/>
      <c r="K14" s="225"/>
      <c r="L14" s="494"/>
      <c r="M14" s="491" t="str">
        <f>IF(L14=1,"/!\","")</f>
        <v/>
      </c>
      <c r="N14" s="490" t="str">
        <f>IF(L14=1,"Insert a flag to specify whether the corresponding fee is included in the “all-in” fee structure","")</f>
        <v/>
      </c>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492"/>
      <c r="AM14" s="132"/>
      <c r="AN14" s="132"/>
      <c r="AO14" s="132"/>
      <c r="AP14" s="132"/>
      <c r="AQ14" s="132"/>
      <c r="AR14" s="135"/>
      <c r="AS14" s="132"/>
      <c r="AT14" s="132"/>
      <c r="AU14" s="137"/>
      <c r="AV14" s="8"/>
    </row>
    <row r="15" spans="1:48" ht="15" customHeight="1">
      <c r="A15" s="8"/>
      <c r="B15" s="131"/>
      <c r="C15" s="1034"/>
      <c r="D15" s="1034"/>
      <c r="E15" s="1034"/>
      <c r="F15" s="1034"/>
      <c r="G15" s="1034"/>
      <c r="H15" s="1034"/>
      <c r="I15" s="1034"/>
      <c r="J15" s="1034"/>
      <c r="K15" s="1034"/>
      <c r="L15" s="493" t="str">
        <f>IF(L14=1,"ò","")</f>
        <v/>
      </c>
      <c r="M15" s="1037" t="s">
        <v>636</v>
      </c>
      <c r="N15" s="1037"/>
      <c r="O15" s="1037"/>
      <c r="P15" s="1037"/>
      <c r="Q15" s="1038"/>
      <c r="R15" s="1039" t="s">
        <v>1112</v>
      </c>
      <c r="S15" s="1037"/>
      <c r="T15" s="1037"/>
      <c r="U15" s="1037"/>
      <c r="V15" s="1038"/>
      <c r="W15" s="1039" t="s">
        <v>605</v>
      </c>
      <c r="X15" s="1037"/>
      <c r="Y15" s="1037"/>
      <c r="Z15" s="1038"/>
      <c r="AA15" s="1039" t="s">
        <v>1113</v>
      </c>
      <c r="AB15" s="1037"/>
      <c r="AC15" s="1037"/>
      <c r="AD15" s="1037"/>
      <c r="AE15" s="1037"/>
      <c r="AF15" s="1037"/>
      <c r="AG15" s="1037"/>
      <c r="AH15" s="1037"/>
      <c r="AI15" s="1037"/>
      <c r="AJ15" s="1037"/>
      <c r="AK15" s="1037"/>
      <c r="AL15" s="1037"/>
      <c r="AM15" s="1037"/>
      <c r="AN15" s="1037"/>
      <c r="AO15" s="1037"/>
      <c r="AP15" s="1037"/>
      <c r="AQ15" s="1037"/>
      <c r="AR15" s="1037"/>
      <c r="AS15" s="1040"/>
      <c r="AT15" s="131"/>
      <c r="AU15" s="137"/>
      <c r="AV15" s="8"/>
    </row>
    <row r="16" spans="1:48" s="34" customFormat="1" ht="15" customHeight="1">
      <c r="A16" s="33"/>
      <c r="B16" s="307"/>
      <c r="C16" s="1029" t="s">
        <v>970</v>
      </c>
      <c r="D16" s="1029"/>
      <c r="E16" s="1029"/>
      <c r="F16" s="1029"/>
      <c r="G16" s="1029"/>
      <c r="H16" s="1029"/>
      <c r="I16" s="1029"/>
      <c r="J16" s="1029"/>
      <c r="K16" s="489"/>
      <c r="L16" s="495"/>
      <c r="M16" s="1047"/>
      <c r="N16" s="1047"/>
      <c r="O16" s="1047"/>
      <c r="P16" s="1047"/>
      <c r="Q16" s="1048"/>
      <c r="R16" s="1030"/>
      <c r="S16" s="1030"/>
      <c r="T16" s="1030"/>
      <c r="U16" s="1030"/>
      <c r="V16" s="1031"/>
      <c r="W16" s="1016"/>
      <c r="X16" s="1017"/>
      <c r="Y16" s="1017"/>
      <c r="Z16" s="1018"/>
      <c r="AA16" s="1041"/>
      <c r="AB16" s="1042"/>
      <c r="AC16" s="1042"/>
      <c r="AD16" s="1042"/>
      <c r="AE16" s="1042"/>
      <c r="AF16" s="1042"/>
      <c r="AG16" s="1042"/>
      <c r="AH16" s="1042"/>
      <c r="AI16" s="1042"/>
      <c r="AJ16" s="1042"/>
      <c r="AK16" s="1042"/>
      <c r="AL16" s="1042"/>
      <c r="AM16" s="1042"/>
      <c r="AN16" s="1042"/>
      <c r="AO16" s="1042"/>
      <c r="AP16" s="1042"/>
      <c r="AQ16" s="1042"/>
      <c r="AR16" s="1042"/>
      <c r="AS16" s="1043"/>
      <c r="AT16" s="147"/>
      <c r="AU16" s="308"/>
      <c r="AV16" s="33"/>
    </row>
    <row r="17" spans="1:92" s="34" customFormat="1" ht="15" customHeight="1">
      <c r="A17" s="33"/>
      <c r="B17" s="307"/>
      <c r="C17" s="1007" t="s">
        <v>426</v>
      </c>
      <c r="D17" s="1007"/>
      <c r="E17" s="1007"/>
      <c r="F17" s="1007"/>
      <c r="G17" s="1007"/>
      <c r="H17" s="1007"/>
      <c r="I17" s="1007"/>
      <c r="J17" s="1007"/>
      <c r="K17" s="489"/>
      <c r="L17" s="496"/>
      <c r="M17" s="1049"/>
      <c r="N17" s="1049"/>
      <c r="O17" s="1049"/>
      <c r="P17" s="1049"/>
      <c r="Q17" s="1050"/>
      <c r="R17" s="1032"/>
      <c r="S17" s="1032"/>
      <c r="T17" s="1032"/>
      <c r="U17" s="1032"/>
      <c r="V17" s="1033"/>
      <c r="W17" s="1019"/>
      <c r="X17" s="1020"/>
      <c r="Y17" s="1020"/>
      <c r="Z17" s="1021"/>
      <c r="AA17" s="1044"/>
      <c r="AB17" s="1045"/>
      <c r="AC17" s="1045"/>
      <c r="AD17" s="1045"/>
      <c r="AE17" s="1045"/>
      <c r="AF17" s="1045"/>
      <c r="AG17" s="1045"/>
      <c r="AH17" s="1045"/>
      <c r="AI17" s="1045"/>
      <c r="AJ17" s="1045"/>
      <c r="AK17" s="1045"/>
      <c r="AL17" s="1045"/>
      <c r="AM17" s="1045"/>
      <c r="AN17" s="1045"/>
      <c r="AO17" s="1045"/>
      <c r="AP17" s="1045"/>
      <c r="AQ17" s="1045"/>
      <c r="AR17" s="1045"/>
      <c r="AS17" s="1046"/>
      <c r="AT17" s="147"/>
      <c r="AU17" s="308"/>
      <c r="AV17" s="33"/>
    </row>
    <row r="18" spans="1:92" s="34" customFormat="1" ht="15" customHeight="1">
      <c r="A18" s="33"/>
      <c r="B18" s="307"/>
      <c r="C18" s="1029" t="str">
        <f>IF('1. General Information'!$Q$9&lt;&gt;"UCI Part I Law 17.12.2010","AIFM fees","")</f>
        <v>AIFM fees</v>
      </c>
      <c r="D18" s="1029"/>
      <c r="E18" s="1029"/>
      <c r="F18" s="1029"/>
      <c r="G18" s="1029"/>
      <c r="H18" s="1029"/>
      <c r="I18" s="1029"/>
      <c r="J18" s="1029"/>
      <c r="K18" s="489"/>
      <c r="L18" s="500"/>
      <c r="M18" s="1008"/>
      <c r="N18" s="1009"/>
      <c r="O18" s="1009"/>
      <c r="P18" s="1009"/>
      <c r="Q18" s="1010"/>
      <c r="R18" s="990"/>
      <c r="S18" s="991"/>
      <c r="T18" s="991"/>
      <c r="U18" s="991"/>
      <c r="V18" s="991"/>
      <c r="W18" s="1022"/>
      <c r="X18" s="1022"/>
      <c r="Y18" s="1022"/>
      <c r="Z18" s="1022"/>
      <c r="AA18" s="994"/>
      <c r="AB18" s="994"/>
      <c r="AC18" s="994"/>
      <c r="AD18" s="994"/>
      <c r="AE18" s="994"/>
      <c r="AF18" s="994"/>
      <c r="AG18" s="994"/>
      <c r="AH18" s="994"/>
      <c r="AI18" s="994"/>
      <c r="AJ18" s="994"/>
      <c r="AK18" s="994"/>
      <c r="AL18" s="994"/>
      <c r="AM18" s="994"/>
      <c r="AN18" s="994"/>
      <c r="AO18" s="994"/>
      <c r="AP18" s="994"/>
      <c r="AQ18" s="994"/>
      <c r="AR18" s="994"/>
      <c r="AS18" s="994"/>
      <c r="AT18" s="147"/>
      <c r="AU18" s="308"/>
      <c r="AV18" s="33"/>
    </row>
    <row r="19" spans="1:92" s="34" customFormat="1" ht="15" customHeight="1">
      <c r="A19" s="33"/>
      <c r="B19" s="307"/>
      <c r="C19" s="1029" t="s">
        <v>427</v>
      </c>
      <c r="D19" s="1029"/>
      <c r="E19" s="1029"/>
      <c r="F19" s="1029"/>
      <c r="G19" s="1029"/>
      <c r="H19" s="1029"/>
      <c r="I19" s="1029"/>
      <c r="J19" s="1029"/>
      <c r="K19" s="489"/>
      <c r="L19" s="496"/>
      <c r="M19" s="1035"/>
      <c r="N19" s="1035"/>
      <c r="O19" s="1035"/>
      <c r="P19" s="1035"/>
      <c r="Q19" s="1036"/>
      <c r="R19" s="1014"/>
      <c r="S19" s="1014"/>
      <c r="T19" s="1014"/>
      <c r="U19" s="1014"/>
      <c r="V19" s="1015"/>
      <c r="W19" s="998"/>
      <c r="X19" s="999"/>
      <c r="Y19" s="999"/>
      <c r="Z19" s="1000"/>
      <c r="AA19" s="995"/>
      <c r="AB19" s="996"/>
      <c r="AC19" s="996"/>
      <c r="AD19" s="996"/>
      <c r="AE19" s="996"/>
      <c r="AF19" s="996"/>
      <c r="AG19" s="996"/>
      <c r="AH19" s="996"/>
      <c r="AI19" s="996"/>
      <c r="AJ19" s="996"/>
      <c r="AK19" s="996"/>
      <c r="AL19" s="996"/>
      <c r="AM19" s="996"/>
      <c r="AN19" s="996"/>
      <c r="AO19" s="996"/>
      <c r="AP19" s="996"/>
      <c r="AQ19" s="996"/>
      <c r="AR19" s="996"/>
      <c r="AS19" s="997"/>
      <c r="AT19" s="147"/>
      <c r="AU19" s="308"/>
      <c r="AV19" s="33"/>
    </row>
    <row r="20" spans="1:92" s="34" customFormat="1" ht="15" customHeight="1">
      <c r="A20" s="33"/>
      <c r="B20" s="307"/>
      <c r="C20" s="1007" t="s">
        <v>428</v>
      </c>
      <c r="D20" s="1007"/>
      <c r="E20" s="1007"/>
      <c r="F20" s="1007"/>
      <c r="G20" s="1007"/>
      <c r="H20" s="1007"/>
      <c r="I20" s="1007"/>
      <c r="J20" s="1007"/>
      <c r="K20" s="489"/>
      <c r="L20" s="496"/>
      <c r="M20" s="1011"/>
      <c r="N20" s="1011"/>
      <c r="O20" s="1011"/>
      <c r="P20" s="1011"/>
      <c r="Q20" s="1012"/>
      <c r="R20" s="1014"/>
      <c r="S20" s="1014"/>
      <c r="T20" s="1014"/>
      <c r="U20" s="1014"/>
      <c r="V20" s="1015"/>
      <c r="W20" s="998"/>
      <c r="X20" s="999"/>
      <c r="Y20" s="999"/>
      <c r="Z20" s="1000"/>
      <c r="AA20" s="995"/>
      <c r="AB20" s="996"/>
      <c r="AC20" s="996"/>
      <c r="AD20" s="996"/>
      <c r="AE20" s="996"/>
      <c r="AF20" s="996"/>
      <c r="AG20" s="996"/>
      <c r="AH20" s="996"/>
      <c r="AI20" s="996"/>
      <c r="AJ20" s="996"/>
      <c r="AK20" s="996"/>
      <c r="AL20" s="996"/>
      <c r="AM20" s="996"/>
      <c r="AN20" s="996"/>
      <c r="AO20" s="996"/>
      <c r="AP20" s="996"/>
      <c r="AQ20" s="996"/>
      <c r="AR20" s="996"/>
      <c r="AS20" s="997"/>
      <c r="AT20" s="147"/>
      <c r="AU20" s="308"/>
      <c r="AV20" s="33"/>
    </row>
    <row r="21" spans="1:92" s="34" customFormat="1" ht="15" customHeight="1">
      <c r="A21" s="33"/>
      <c r="B21" s="307"/>
      <c r="C21" s="1029" t="s">
        <v>429</v>
      </c>
      <c r="D21" s="1029"/>
      <c r="E21" s="1029"/>
      <c r="F21" s="1029"/>
      <c r="G21" s="1029"/>
      <c r="H21" s="1029"/>
      <c r="I21" s="1029"/>
      <c r="J21" s="1029"/>
      <c r="K21" s="489"/>
      <c r="L21" s="496"/>
      <c r="M21" s="1011"/>
      <c r="N21" s="1011"/>
      <c r="O21" s="1011"/>
      <c r="P21" s="1011"/>
      <c r="Q21" s="1012"/>
      <c r="R21" s="1014"/>
      <c r="S21" s="1014"/>
      <c r="T21" s="1014"/>
      <c r="U21" s="1014"/>
      <c r="V21" s="1015"/>
      <c r="W21" s="998"/>
      <c r="X21" s="999"/>
      <c r="Y21" s="999"/>
      <c r="Z21" s="1000"/>
      <c r="AA21" s="995"/>
      <c r="AB21" s="996"/>
      <c r="AC21" s="996"/>
      <c r="AD21" s="996"/>
      <c r="AE21" s="996"/>
      <c r="AF21" s="996"/>
      <c r="AG21" s="996"/>
      <c r="AH21" s="996"/>
      <c r="AI21" s="996"/>
      <c r="AJ21" s="996"/>
      <c r="AK21" s="996"/>
      <c r="AL21" s="996"/>
      <c r="AM21" s="996"/>
      <c r="AN21" s="996"/>
      <c r="AO21" s="996"/>
      <c r="AP21" s="996"/>
      <c r="AQ21" s="996"/>
      <c r="AR21" s="996"/>
      <c r="AS21" s="997"/>
      <c r="AT21" s="147"/>
      <c r="AU21" s="308"/>
      <c r="AV21" s="33"/>
    </row>
    <row r="22" spans="1:92" s="34" customFormat="1" ht="15" customHeight="1">
      <c r="A22" s="33"/>
      <c r="B22" s="307"/>
      <c r="C22" s="1007" t="s">
        <v>431</v>
      </c>
      <c r="D22" s="1007"/>
      <c r="E22" s="1007"/>
      <c r="F22" s="1007"/>
      <c r="G22" s="1007"/>
      <c r="H22" s="1007"/>
      <c r="I22" s="1007"/>
      <c r="J22" s="1007"/>
      <c r="K22" s="489"/>
      <c r="L22" s="496"/>
      <c r="M22" s="1011"/>
      <c r="N22" s="1011"/>
      <c r="O22" s="1011"/>
      <c r="P22" s="1011"/>
      <c r="Q22" s="1012"/>
      <c r="R22" s="1014"/>
      <c r="S22" s="1014"/>
      <c r="T22" s="1014"/>
      <c r="U22" s="1014"/>
      <c r="V22" s="1015"/>
      <c r="W22" s="998"/>
      <c r="X22" s="999"/>
      <c r="Y22" s="999"/>
      <c r="Z22" s="1000"/>
      <c r="AA22" s="995"/>
      <c r="AB22" s="996"/>
      <c r="AC22" s="996"/>
      <c r="AD22" s="996"/>
      <c r="AE22" s="996"/>
      <c r="AF22" s="996"/>
      <c r="AG22" s="996"/>
      <c r="AH22" s="996"/>
      <c r="AI22" s="996"/>
      <c r="AJ22" s="996"/>
      <c r="AK22" s="996"/>
      <c r="AL22" s="996"/>
      <c r="AM22" s="996"/>
      <c r="AN22" s="996"/>
      <c r="AO22" s="996"/>
      <c r="AP22" s="996"/>
      <c r="AQ22" s="996"/>
      <c r="AR22" s="996"/>
      <c r="AS22" s="997"/>
      <c r="AT22" s="147"/>
      <c r="AU22" s="308"/>
      <c r="AV22" s="33"/>
    </row>
    <row r="23" spans="1:92" s="34" customFormat="1" ht="15" customHeight="1">
      <c r="A23" s="33"/>
      <c r="B23" s="307"/>
      <c r="C23" s="1007" t="s">
        <v>653</v>
      </c>
      <c r="D23" s="1007"/>
      <c r="E23" s="1007"/>
      <c r="F23" s="1007"/>
      <c r="G23" s="1007"/>
      <c r="H23" s="1007"/>
      <c r="I23" s="1007"/>
      <c r="J23" s="1007"/>
      <c r="K23" s="489"/>
      <c r="L23" s="496"/>
      <c r="M23" s="1011"/>
      <c r="N23" s="1011"/>
      <c r="O23" s="1011"/>
      <c r="P23" s="1011"/>
      <c r="Q23" s="1012"/>
      <c r="R23" s="1014"/>
      <c r="S23" s="1014"/>
      <c r="T23" s="1014"/>
      <c r="U23" s="1014"/>
      <c r="V23" s="1015"/>
      <c r="W23" s="998"/>
      <c r="X23" s="999"/>
      <c r="Y23" s="999"/>
      <c r="Z23" s="1000"/>
      <c r="AA23" s="995"/>
      <c r="AB23" s="996"/>
      <c r="AC23" s="996"/>
      <c r="AD23" s="996"/>
      <c r="AE23" s="996"/>
      <c r="AF23" s="996"/>
      <c r="AG23" s="996"/>
      <c r="AH23" s="996"/>
      <c r="AI23" s="996"/>
      <c r="AJ23" s="996"/>
      <c r="AK23" s="996"/>
      <c r="AL23" s="996"/>
      <c r="AM23" s="996"/>
      <c r="AN23" s="996"/>
      <c r="AO23" s="996"/>
      <c r="AP23" s="996"/>
      <c r="AQ23" s="996"/>
      <c r="AR23" s="996"/>
      <c r="AS23" s="997"/>
      <c r="AT23" s="147"/>
      <c r="AU23" s="308"/>
      <c r="AV23" s="33"/>
    </row>
    <row r="24" spans="1:92" s="34" customFormat="1" ht="15" customHeight="1">
      <c r="A24" s="33"/>
      <c r="B24" s="307"/>
      <c r="C24" s="1029" t="s">
        <v>655</v>
      </c>
      <c r="D24" s="1029"/>
      <c r="E24" s="1029"/>
      <c r="F24" s="1029"/>
      <c r="G24" s="1029"/>
      <c r="H24" s="1029"/>
      <c r="I24" s="1029"/>
      <c r="J24" s="1029"/>
      <c r="K24" s="489"/>
      <c r="L24" s="496"/>
      <c r="M24" s="1011"/>
      <c r="N24" s="1011"/>
      <c r="O24" s="1011"/>
      <c r="P24" s="1011"/>
      <c r="Q24" s="1012"/>
      <c r="R24" s="1014"/>
      <c r="S24" s="1014"/>
      <c r="T24" s="1014"/>
      <c r="U24" s="1014"/>
      <c r="V24" s="1015"/>
      <c r="W24" s="998"/>
      <c r="X24" s="999"/>
      <c r="Y24" s="999"/>
      <c r="Z24" s="1000"/>
      <c r="AA24" s="995"/>
      <c r="AB24" s="996"/>
      <c r="AC24" s="996"/>
      <c r="AD24" s="996"/>
      <c r="AE24" s="996"/>
      <c r="AF24" s="996"/>
      <c r="AG24" s="996"/>
      <c r="AH24" s="996"/>
      <c r="AI24" s="996"/>
      <c r="AJ24" s="996"/>
      <c r="AK24" s="996"/>
      <c r="AL24" s="996"/>
      <c r="AM24" s="996"/>
      <c r="AN24" s="996"/>
      <c r="AO24" s="996"/>
      <c r="AP24" s="996"/>
      <c r="AQ24" s="996"/>
      <c r="AR24" s="996"/>
      <c r="AS24" s="997"/>
      <c r="AT24" s="147"/>
      <c r="AU24" s="308"/>
      <c r="AV24" s="33"/>
    </row>
    <row r="25" spans="1:92" s="34" customFormat="1" ht="15" customHeight="1">
      <c r="A25" s="33"/>
      <c r="B25" s="307"/>
      <c r="C25" s="1007" t="s">
        <v>654</v>
      </c>
      <c r="D25" s="1007"/>
      <c r="E25" s="1007"/>
      <c r="F25" s="1007"/>
      <c r="G25" s="1007"/>
      <c r="H25" s="1007"/>
      <c r="I25" s="1007"/>
      <c r="J25" s="1007"/>
      <c r="K25" s="489"/>
      <c r="L25" s="496"/>
      <c r="M25" s="1011"/>
      <c r="N25" s="1011"/>
      <c r="O25" s="1011"/>
      <c r="P25" s="1011"/>
      <c r="Q25" s="1012"/>
      <c r="R25" s="1014"/>
      <c r="S25" s="1014"/>
      <c r="T25" s="1014"/>
      <c r="U25" s="1014"/>
      <c r="V25" s="1015"/>
      <c r="W25" s="998"/>
      <c r="X25" s="999"/>
      <c r="Y25" s="999"/>
      <c r="Z25" s="1000"/>
      <c r="AA25" s="995"/>
      <c r="AB25" s="996"/>
      <c r="AC25" s="996"/>
      <c r="AD25" s="996"/>
      <c r="AE25" s="996"/>
      <c r="AF25" s="996"/>
      <c r="AG25" s="996"/>
      <c r="AH25" s="996"/>
      <c r="AI25" s="996"/>
      <c r="AJ25" s="996"/>
      <c r="AK25" s="996"/>
      <c r="AL25" s="996"/>
      <c r="AM25" s="996"/>
      <c r="AN25" s="996"/>
      <c r="AO25" s="996"/>
      <c r="AP25" s="996"/>
      <c r="AQ25" s="996"/>
      <c r="AR25" s="996"/>
      <c r="AS25" s="997"/>
      <c r="AT25" s="147"/>
      <c r="AU25" s="308"/>
      <c r="AV25" s="33"/>
    </row>
    <row r="26" spans="1:92" s="34" customFormat="1" ht="15" customHeight="1">
      <c r="A26" s="33"/>
      <c r="B26" s="307"/>
      <c r="C26" s="1007" t="s">
        <v>993</v>
      </c>
      <c r="D26" s="1007"/>
      <c r="E26" s="1007"/>
      <c r="F26" s="1007"/>
      <c r="G26" s="1007"/>
      <c r="H26" s="1007"/>
      <c r="I26" s="1007"/>
      <c r="J26" s="1007"/>
      <c r="K26" s="489"/>
      <c r="L26" s="496"/>
      <c r="M26" s="1051"/>
      <c r="N26" s="1051"/>
      <c r="O26" s="1051"/>
      <c r="P26" s="1051"/>
      <c r="Q26" s="1051"/>
      <c r="R26" s="1051"/>
      <c r="S26" s="1051"/>
      <c r="T26" s="1051"/>
      <c r="U26" s="1051"/>
      <c r="V26" s="1051"/>
      <c r="W26" s="1051"/>
      <c r="X26" s="1051"/>
      <c r="Y26" s="1051"/>
      <c r="Z26" s="1051"/>
      <c r="AA26" s="1051"/>
      <c r="AB26" s="1051"/>
      <c r="AC26" s="1051"/>
      <c r="AD26" s="1051"/>
      <c r="AE26" s="1051"/>
      <c r="AF26" s="1051"/>
      <c r="AG26" s="1051"/>
      <c r="AH26" s="1051"/>
      <c r="AI26" s="1051"/>
      <c r="AJ26" s="1051"/>
      <c r="AK26" s="1051"/>
      <c r="AL26" s="1051"/>
      <c r="AM26" s="1051"/>
      <c r="AN26" s="1051"/>
      <c r="AO26" s="1051"/>
      <c r="AP26" s="1051"/>
      <c r="AQ26" s="1051"/>
      <c r="AR26" s="1051"/>
      <c r="AS26" s="1052"/>
      <c r="AT26" s="147"/>
      <c r="AU26" s="308"/>
      <c r="AV26" s="33"/>
    </row>
    <row r="27" spans="1:92" s="34" customFormat="1" ht="15" customHeight="1">
      <c r="A27" s="33"/>
      <c r="B27" s="307"/>
      <c r="C27" s="1007" t="s">
        <v>1132</v>
      </c>
      <c r="D27" s="1007"/>
      <c r="E27" s="1007"/>
      <c r="F27" s="1007"/>
      <c r="G27" s="1007"/>
      <c r="H27" s="1007"/>
      <c r="I27" s="1007"/>
      <c r="J27" s="1007"/>
      <c r="K27" s="489"/>
      <c r="L27" s="496"/>
      <c r="M27" s="1047"/>
      <c r="N27" s="1047"/>
      <c r="O27" s="1047"/>
      <c r="P27" s="1047"/>
      <c r="Q27" s="1048"/>
      <c r="R27" s="1014"/>
      <c r="S27" s="1014"/>
      <c r="T27" s="1014"/>
      <c r="U27" s="1014"/>
      <c r="V27" s="1015"/>
      <c r="W27" s="998"/>
      <c r="X27" s="999"/>
      <c r="Y27" s="999"/>
      <c r="Z27" s="1000"/>
      <c r="AA27" s="995"/>
      <c r="AB27" s="996"/>
      <c r="AC27" s="996"/>
      <c r="AD27" s="996"/>
      <c r="AE27" s="996"/>
      <c r="AF27" s="996"/>
      <c r="AG27" s="996"/>
      <c r="AH27" s="996"/>
      <c r="AI27" s="996"/>
      <c r="AJ27" s="996"/>
      <c r="AK27" s="996"/>
      <c r="AL27" s="996"/>
      <c r="AM27" s="996"/>
      <c r="AN27" s="996"/>
      <c r="AO27" s="996"/>
      <c r="AP27" s="996"/>
      <c r="AQ27" s="996"/>
      <c r="AR27" s="996"/>
      <c r="AS27" s="997"/>
      <c r="AT27" s="147"/>
      <c r="AU27" s="308"/>
      <c r="AV27" s="33"/>
    </row>
    <row r="28" spans="1:92" ht="7.15" customHeight="1">
      <c r="A28" s="8"/>
      <c r="B28" s="157"/>
      <c r="C28" s="158"/>
      <c r="D28" s="238"/>
      <c r="E28" s="305"/>
      <c r="F28" s="158"/>
      <c r="G28" s="158"/>
      <c r="H28" s="158"/>
      <c r="I28" s="306"/>
      <c r="J28" s="306"/>
      <c r="K28" s="306"/>
      <c r="L28" s="306"/>
      <c r="M28" s="309"/>
      <c r="N28" s="309"/>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64"/>
      <c r="AV28" s="8"/>
    </row>
    <row r="29" spans="1:92" ht="7.15" customHeight="1">
      <c r="A29" s="8"/>
      <c r="B29" s="8"/>
      <c r="C29" s="8"/>
      <c r="D29" s="20"/>
      <c r="E29" s="31"/>
      <c r="F29" s="8"/>
      <c r="G29" s="8"/>
      <c r="H29" s="8"/>
      <c r="I29" s="8"/>
      <c r="J29" s="8"/>
      <c r="K29" s="8"/>
      <c r="L29" s="8"/>
      <c r="M29" s="8"/>
      <c r="N29" s="8"/>
      <c r="O29" s="8"/>
      <c r="P29" s="8"/>
      <c r="Q29" s="8"/>
      <c r="R29" s="8"/>
      <c r="S29" s="8"/>
      <c r="T29" s="8"/>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8"/>
      <c r="AV29" s="8"/>
    </row>
    <row r="30" spans="1:92" ht="15" customHeight="1">
      <c r="A30" s="8"/>
      <c r="B30" s="1004" t="s">
        <v>993</v>
      </c>
      <c r="C30" s="1005"/>
      <c r="D30" s="1005"/>
      <c r="E30" s="1005"/>
      <c r="F30" s="1005"/>
      <c r="G30" s="1005"/>
      <c r="H30" s="1006"/>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129"/>
      <c r="AR30" s="129"/>
      <c r="AS30" s="129"/>
      <c r="AT30" s="129"/>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row>
    <row r="31" spans="1:92" ht="7.15" customHeight="1">
      <c r="A31" s="8"/>
      <c r="B31" s="131"/>
      <c r="C31" s="132"/>
      <c r="D31" s="132"/>
      <c r="E31" s="132"/>
      <c r="F31" s="152"/>
      <c r="G31" s="132"/>
      <c r="H31" s="132"/>
      <c r="I31" s="133"/>
      <c r="J31" s="133"/>
      <c r="K31" s="133"/>
      <c r="L31" s="133"/>
      <c r="M31" s="133"/>
      <c r="N31" s="133"/>
      <c r="O31" s="133"/>
      <c r="P31" s="133"/>
      <c r="Q31" s="133"/>
      <c r="R31" s="133"/>
      <c r="S31" s="133"/>
      <c r="T31" s="133"/>
      <c r="U31" s="133"/>
      <c r="V31" s="133"/>
      <c r="W31" s="133"/>
      <c r="X31" s="133"/>
      <c r="Y31" s="133"/>
      <c r="Z31" s="133"/>
      <c r="AA31" s="133"/>
      <c r="AB31" s="133"/>
      <c r="AC31" s="982" t="str">
        <f>IF(AND('1. General Information'!Q9&lt;&gt;data!$A$2, AA32=1),"In relation to AIFs managed by an authorised AIFM, the applicant shall ensure that, further to the approval of the sub-fund, the self-assessment is completed in the eDesk Performance Fees","") &amp;  IF(AND('1. General Information'!Q9&lt;&gt;data!$A$2, AA32=1),"module by the IFM in order for the IFM to provide i.a. certain undertakings and confirmations to the CSSF, e.g. with respect to the classification of the predominant AIF type and the investment strategies pursued by the sub-fund.","")</f>
        <v/>
      </c>
      <c r="AD31" s="982"/>
      <c r="AE31" s="982"/>
      <c r="AF31" s="982"/>
      <c r="AG31" s="982"/>
      <c r="AH31" s="982"/>
      <c r="AI31" s="982"/>
      <c r="AJ31" s="982"/>
      <c r="AK31" s="982"/>
      <c r="AL31" s="982"/>
      <c r="AM31" s="982"/>
      <c r="AN31" s="982"/>
      <c r="AO31" s="982"/>
      <c r="AP31" s="982"/>
      <c r="AQ31" s="982"/>
      <c r="AR31" s="982"/>
      <c r="AS31" s="982"/>
      <c r="AT31" s="982"/>
      <c r="AU31" s="983"/>
      <c r="AV31" s="8"/>
      <c r="AW31" s="8"/>
      <c r="AX31" s="986" t="s">
        <v>1470</v>
      </c>
      <c r="AY31" s="986"/>
      <c r="AZ31" s="986"/>
      <c r="BA31" s="986"/>
      <c r="BB31" s="986"/>
      <c r="BC31" s="986"/>
      <c r="BD31" s="986"/>
      <c r="BE31" s="986"/>
      <c r="BF31" s="986"/>
      <c r="BG31" s="986"/>
      <c r="BH31" s="986"/>
      <c r="BI31" s="986"/>
      <c r="BJ31" s="986"/>
      <c r="BK31" s="986"/>
      <c r="BL31" s="986"/>
      <c r="BM31" s="986"/>
      <c r="BN31" s="986"/>
      <c r="BO31" s="986"/>
      <c r="BP31" s="986"/>
      <c r="BQ31" s="986"/>
      <c r="BR31" s="986"/>
      <c r="BS31" s="986"/>
      <c r="BT31" s="986"/>
      <c r="BU31" s="986"/>
      <c r="BV31" s="986"/>
      <c r="BW31" s="986"/>
      <c r="BX31" s="986"/>
      <c r="BY31" s="986"/>
      <c r="BZ31" s="986"/>
      <c r="CA31" s="986"/>
      <c r="CB31" s="986"/>
      <c r="CC31" s="986"/>
      <c r="CD31" s="986"/>
      <c r="CE31" s="986"/>
      <c r="CF31" s="986"/>
      <c r="CG31" s="986"/>
      <c r="CH31" s="986"/>
      <c r="CI31" s="986"/>
      <c r="CJ31" s="986"/>
      <c r="CK31" s="986"/>
      <c r="CL31" s="986"/>
      <c r="CM31" s="986"/>
      <c r="CN31" s="8"/>
    </row>
    <row r="32" spans="1:92" ht="15" customHeight="1">
      <c r="A32" s="8"/>
      <c r="B32" s="131"/>
      <c r="C32" s="132"/>
      <c r="D32" s="132" t="str">
        <f>IF('1. General Information'!Q9=data!A2,"Does the sub-fund apply performance fees?","Does the sub-fund apply performance fees?")</f>
        <v>Does the sub-fund apply performance fees?</v>
      </c>
      <c r="E32" s="132"/>
      <c r="F32" s="152"/>
      <c r="G32" s="132"/>
      <c r="H32" s="132"/>
      <c r="I32" s="132"/>
      <c r="J32" s="132"/>
      <c r="K32" s="132"/>
      <c r="L32" s="132"/>
      <c r="M32" s="132"/>
      <c r="N32" s="132"/>
      <c r="O32" s="132"/>
      <c r="P32" s="132"/>
      <c r="Q32" s="132"/>
      <c r="R32" s="132"/>
      <c r="S32" s="132"/>
      <c r="T32" s="132"/>
      <c r="U32" s="132"/>
      <c r="V32" s="132"/>
      <c r="W32" s="132"/>
      <c r="X32" s="132"/>
      <c r="Y32" s="132"/>
      <c r="Z32" s="132"/>
      <c r="AA32" s="449"/>
      <c r="AB32" s="132"/>
      <c r="AC32" s="984"/>
      <c r="AD32" s="984"/>
      <c r="AE32" s="984"/>
      <c r="AF32" s="984"/>
      <c r="AG32" s="984"/>
      <c r="AH32" s="984"/>
      <c r="AI32" s="984"/>
      <c r="AJ32" s="984"/>
      <c r="AK32" s="984"/>
      <c r="AL32" s="984"/>
      <c r="AM32" s="984"/>
      <c r="AN32" s="984"/>
      <c r="AO32" s="984"/>
      <c r="AP32" s="984"/>
      <c r="AQ32" s="984"/>
      <c r="AR32" s="984"/>
      <c r="AS32" s="984"/>
      <c r="AT32" s="984"/>
      <c r="AU32" s="985"/>
      <c r="AV32" s="8"/>
      <c r="AW32" s="8"/>
      <c r="AX32" s="986"/>
      <c r="AY32" s="986"/>
      <c r="AZ32" s="986"/>
      <c r="BA32" s="986"/>
      <c r="BB32" s="986"/>
      <c r="BC32" s="986"/>
      <c r="BD32" s="986"/>
      <c r="BE32" s="986"/>
      <c r="BF32" s="986"/>
      <c r="BG32" s="986"/>
      <c r="BH32" s="986"/>
      <c r="BI32" s="986"/>
      <c r="BJ32" s="986"/>
      <c r="BK32" s="986"/>
      <c r="BL32" s="986"/>
      <c r="BM32" s="986"/>
      <c r="BN32" s="986"/>
      <c r="BO32" s="986"/>
      <c r="BP32" s="986"/>
      <c r="BQ32" s="986"/>
      <c r="BR32" s="986"/>
      <c r="BS32" s="986"/>
      <c r="BT32" s="986"/>
      <c r="BU32" s="986"/>
      <c r="BV32" s="986"/>
      <c r="BW32" s="986"/>
      <c r="BX32" s="986"/>
      <c r="BY32" s="986"/>
      <c r="BZ32" s="986"/>
      <c r="CA32" s="986"/>
      <c r="CB32" s="986"/>
      <c r="CC32" s="986"/>
      <c r="CD32" s="986"/>
      <c r="CE32" s="986"/>
      <c r="CF32" s="986"/>
      <c r="CG32" s="986"/>
      <c r="CH32" s="986"/>
      <c r="CI32" s="986"/>
      <c r="CJ32" s="986"/>
      <c r="CK32" s="986"/>
      <c r="CL32" s="986"/>
      <c r="CM32" s="986"/>
      <c r="CN32" s="8"/>
    </row>
    <row r="33" spans="1:92" ht="12" customHeight="1">
      <c r="A33" s="8"/>
      <c r="B33" s="131"/>
      <c r="C33" s="132"/>
      <c r="D33" s="132"/>
      <c r="E33" s="132"/>
      <c r="F33" s="152"/>
      <c r="G33" s="132"/>
      <c r="H33" s="132"/>
      <c r="I33" s="132"/>
      <c r="J33" s="132"/>
      <c r="K33" s="132"/>
      <c r="L33" s="132"/>
      <c r="M33" s="132"/>
      <c r="N33" s="132"/>
      <c r="O33" s="132"/>
      <c r="P33" s="132"/>
      <c r="Q33" s="132"/>
      <c r="R33" s="132"/>
      <c r="S33" s="132"/>
      <c r="T33" s="132"/>
      <c r="U33" s="132"/>
      <c r="V33" s="132"/>
      <c r="W33" s="132"/>
      <c r="X33" s="132"/>
      <c r="Y33" s="132"/>
      <c r="Z33" s="132"/>
      <c r="AA33" s="132"/>
      <c r="AB33" s="132"/>
      <c r="AC33" s="984"/>
      <c r="AD33" s="984"/>
      <c r="AE33" s="984"/>
      <c r="AF33" s="984"/>
      <c r="AG33" s="984"/>
      <c r="AH33" s="984"/>
      <c r="AI33" s="984"/>
      <c r="AJ33" s="984"/>
      <c r="AK33" s="984"/>
      <c r="AL33" s="984"/>
      <c r="AM33" s="984"/>
      <c r="AN33" s="984"/>
      <c r="AO33" s="984"/>
      <c r="AP33" s="984"/>
      <c r="AQ33" s="984"/>
      <c r="AR33" s="984"/>
      <c r="AS33" s="984"/>
      <c r="AT33" s="984"/>
      <c r="AU33" s="985"/>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row>
    <row r="34" spans="1:92" ht="15" customHeight="1">
      <c r="A34" s="8"/>
      <c r="B34" s="131"/>
      <c r="C34" s="132"/>
      <c r="D34" s="951" t="str">
        <f>IF(AA32=1,IF('1. General Information'!Q9&lt;&gt;data!A2,"Does the sub-fund fall within the scope of ESMA guidelines on performance fees?","Is a Performance fee model with identical characteristics and methodology used in a    (sub-)fund already approved ?"),"")</f>
        <v/>
      </c>
      <c r="E34" s="951"/>
      <c r="F34" s="951"/>
      <c r="G34" s="951"/>
      <c r="H34" s="951"/>
      <c r="I34" s="951"/>
      <c r="J34" s="951"/>
      <c r="K34" s="951"/>
      <c r="L34" s="951"/>
      <c r="M34" s="951"/>
      <c r="N34" s="951"/>
      <c r="O34" s="951"/>
      <c r="P34" s="951"/>
      <c r="Q34" s="951"/>
      <c r="R34" s="951"/>
      <c r="S34" s="951"/>
      <c r="T34" s="951"/>
      <c r="U34" s="951"/>
      <c r="V34" s="951"/>
      <c r="W34" s="951"/>
      <c r="X34" s="951"/>
      <c r="Y34" s="951"/>
      <c r="Z34" s="132"/>
      <c r="AA34" s="449"/>
      <c r="AB34" s="132"/>
      <c r="AC34" s="984"/>
      <c r="AD34" s="984"/>
      <c r="AE34" s="984"/>
      <c r="AF34" s="984"/>
      <c r="AG34" s="984"/>
      <c r="AH34" s="984"/>
      <c r="AI34" s="984"/>
      <c r="AJ34" s="984"/>
      <c r="AK34" s="984"/>
      <c r="AL34" s="984"/>
      <c r="AM34" s="984"/>
      <c r="AN34" s="984"/>
      <c r="AO34" s="984"/>
      <c r="AP34" s="984"/>
      <c r="AQ34" s="984"/>
      <c r="AR34" s="984"/>
      <c r="AS34" s="984"/>
      <c r="AT34" s="984"/>
      <c r="AU34" s="985"/>
      <c r="AV34" s="8"/>
      <c r="AW34" s="532">
        <v>1</v>
      </c>
      <c r="AX34" s="890" t="s">
        <v>1474</v>
      </c>
      <c r="AY34" s="890"/>
      <c r="AZ34" s="890"/>
      <c r="BA34" s="890"/>
      <c r="BB34" s="890"/>
      <c r="BC34" s="890"/>
      <c r="BD34" s="890"/>
      <c r="BE34" s="890"/>
      <c r="BF34" s="890"/>
      <c r="BG34" s="890"/>
      <c r="BH34" s="890"/>
      <c r="BI34" s="890"/>
      <c r="BJ34" s="890"/>
      <c r="BK34" s="890"/>
      <c r="BL34" s="890"/>
      <c r="BM34" s="890"/>
      <c r="BN34" s="890"/>
      <c r="BO34" s="890"/>
      <c r="BP34" s="890"/>
      <c r="BQ34" s="890"/>
      <c r="BR34" s="890"/>
      <c r="BS34" s="890"/>
      <c r="BT34" s="890"/>
      <c r="BU34" s="890"/>
      <c r="BV34" s="890"/>
      <c r="BW34" s="890"/>
      <c r="BX34" s="890"/>
      <c r="BY34" s="890"/>
      <c r="BZ34" s="890"/>
      <c r="CA34" s="890"/>
      <c r="CB34" s="890"/>
      <c r="CC34" s="890"/>
      <c r="CD34" s="890"/>
      <c r="CE34" s="890"/>
      <c r="CF34" s="890"/>
      <c r="CG34" s="890"/>
      <c r="CH34" s="890"/>
      <c r="CI34" s="890"/>
      <c r="CJ34" s="890"/>
      <c r="CK34" s="890"/>
      <c r="CL34" s="890"/>
      <c r="CM34" s="890"/>
      <c r="CN34" s="8"/>
    </row>
    <row r="35" spans="1:92" ht="15" customHeight="1">
      <c r="A35" s="8"/>
      <c r="B35" s="131"/>
      <c r="C35" s="132"/>
      <c r="D35" s="951"/>
      <c r="E35" s="951"/>
      <c r="F35" s="951"/>
      <c r="G35" s="951"/>
      <c r="H35" s="951"/>
      <c r="I35" s="951"/>
      <c r="J35" s="951"/>
      <c r="K35" s="951"/>
      <c r="L35" s="951"/>
      <c r="M35" s="951"/>
      <c r="N35" s="951"/>
      <c r="O35" s="951"/>
      <c r="P35" s="951"/>
      <c r="Q35" s="951"/>
      <c r="R35" s="951"/>
      <c r="S35" s="951"/>
      <c r="T35" s="951"/>
      <c r="U35" s="951"/>
      <c r="V35" s="951"/>
      <c r="W35" s="951"/>
      <c r="X35" s="951"/>
      <c r="Y35" s="951"/>
      <c r="Z35" s="132"/>
      <c r="AA35" s="132"/>
      <c r="AB35" s="132"/>
      <c r="AC35" s="984"/>
      <c r="AD35" s="984"/>
      <c r="AE35" s="984"/>
      <c r="AF35" s="984"/>
      <c r="AG35" s="984"/>
      <c r="AH35" s="984"/>
      <c r="AI35" s="984"/>
      <c r="AJ35" s="984"/>
      <c r="AK35" s="984"/>
      <c r="AL35" s="984"/>
      <c r="AM35" s="984"/>
      <c r="AN35" s="984"/>
      <c r="AO35" s="984"/>
      <c r="AP35" s="984"/>
      <c r="AQ35" s="984"/>
      <c r="AR35" s="984"/>
      <c r="AS35" s="984"/>
      <c r="AT35" s="984"/>
      <c r="AU35" s="985"/>
      <c r="AV35" s="8"/>
      <c r="AW35" s="8"/>
      <c r="AX35" s="890"/>
      <c r="AY35" s="890"/>
      <c r="AZ35" s="890"/>
      <c r="BA35" s="890"/>
      <c r="BB35" s="890"/>
      <c r="BC35" s="890"/>
      <c r="BD35" s="890"/>
      <c r="BE35" s="890"/>
      <c r="BF35" s="890"/>
      <c r="BG35" s="890"/>
      <c r="BH35" s="890"/>
      <c r="BI35" s="890"/>
      <c r="BJ35" s="890"/>
      <c r="BK35" s="890"/>
      <c r="BL35" s="890"/>
      <c r="BM35" s="890"/>
      <c r="BN35" s="890"/>
      <c r="BO35" s="890"/>
      <c r="BP35" s="890"/>
      <c r="BQ35" s="890"/>
      <c r="BR35" s="890"/>
      <c r="BS35" s="890"/>
      <c r="BT35" s="890"/>
      <c r="BU35" s="890"/>
      <c r="BV35" s="890"/>
      <c r="BW35" s="890"/>
      <c r="BX35" s="890"/>
      <c r="BY35" s="890"/>
      <c r="BZ35" s="890"/>
      <c r="CA35" s="890"/>
      <c r="CB35" s="890"/>
      <c r="CC35" s="890"/>
      <c r="CD35" s="890"/>
      <c r="CE35" s="890"/>
      <c r="CF35" s="890"/>
      <c r="CG35" s="890"/>
      <c r="CH35" s="890"/>
      <c r="CI35" s="890"/>
      <c r="CJ35" s="890"/>
      <c r="CK35" s="890"/>
      <c r="CL35" s="890"/>
      <c r="CM35" s="890"/>
      <c r="CN35" s="8"/>
    </row>
    <row r="36" spans="1:92" ht="15" customHeight="1">
      <c r="A36" s="8"/>
      <c r="B36" s="131"/>
      <c r="C36" s="525"/>
      <c r="D36" s="225" t="str">
        <f>IF(AND('1. General Information'!Q9=data!A2,AA32=1,AA34=1),"Indicate name of the (sub-)fund approved where such model is already used","")</f>
        <v/>
      </c>
      <c r="E36" s="132"/>
      <c r="F36" s="152"/>
      <c r="G36" s="132"/>
      <c r="H36" s="132"/>
      <c r="I36" s="132"/>
      <c r="J36" s="132"/>
      <c r="K36" s="132"/>
      <c r="L36" s="132"/>
      <c r="M36" s="132"/>
      <c r="N36" s="132"/>
      <c r="O36" s="132"/>
      <c r="P36" s="132"/>
      <c r="Q36" s="132"/>
      <c r="R36" s="132"/>
      <c r="S36" s="132"/>
      <c r="T36" s="132"/>
      <c r="U36" s="132"/>
      <c r="V36" s="132"/>
      <c r="W36" s="132"/>
      <c r="X36" s="526"/>
      <c r="Y36" s="132"/>
      <c r="Z36" s="132"/>
      <c r="AA36" s="952"/>
      <c r="AB36" s="952"/>
      <c r="AC36" s="952"/>
      <c r="AD36" s="952"/>
      <c r="AE36" s="952"/>
      <c r="AF36" s="952"/>
      <c r="AG36" s="952"/>
      <c r="AH36" s="952"/>
      <c r="AI36" s="952"/>
      <c r="AJ36" s="952"/>
      <c r="AK36" s="952"/>
      <c r="AL36" s="952"/>
      <c r="AM36" s="952"/>
      <c r="AN36" s="952"/>
      <c r="AO36" s="952"/>
      <c r="AP36" s="952"/>
      <c r="AQ36" s="952"/>
      <c r="AR36" s="952"/>
      <c r="AS36" s="952"/>
      <c r="AT36" s="952"/>
      <c r="AU36" s="137"/>
      <c r="AV36" s="8"/>
      <c r="AW36" s="8"/>
      <c r="AX36" s="890"/>
      <c r="AY36" s="890"/>
      <c r="AZ36" s="890"/>
      <c r="BA36" s="890"/>
      <c r="BB36" s="890"/>
      <c r="BC36" s="890"/>
      <c r="BD36" s="890"/>
      <c r="BE36" s="890"/>
      <c r="BF36" s="890"/>
      <c r="BG36" s="890"/>
      <c r="BH36" s="890"/>
      <c r="BI36" s="890"/>
      <c r="BJ36" s="890"/>
      <c r="BK36" s="890"/>
      <c r="BL36" s="890"/>
      <c r="BM36" s="890"/>
      <c r="BN36" s="890"/>
      <c r="BO36" s="890"/>
      <c r="BP36" s="890"/>
      <c r="BQ36" s="890"/>
      <c r="BR36" s="890"/>
      <c r="BS36" s="890"/>
      <c r="BT36" s="890"/>
      <c r="BU36" s="890"/>
      <c r="BV36" s="890"/>
      <c r="BW36" s="890"/>
      <c r="BX36" s="890"/>
      <c r="BY36" s="890"/>
      <c r="BZ36" s="890"/>
      <c r="CA36" s="890"/>
      <c r="CB36" s="890"/>
      <c r="CC36" s="890"/>
      <c r="CD36" s="890"/>
      <c r="CE36" s="890"/>
      <c r="CF36" s="890"/>
      <c r="CG36" s="890"/>
      <c r="CH36" s="890"/>
      <c r="CI36" s="890"/>
      <c r="CJ36" s="890"/>
      <c r="CK36" s="890"/>
      <c r="CL36" s="890"/>
      <c r="CM36" s="890"/>
      <c r="CN36" s="8"/>
    </row>
    <row r="37" spans="1:92" ht="15" customHeight="1">
      <c r="A37" s="8"/>
      <c r="B37" s="131"/>
      <c r="C37" s="132"/>
      <c r="D37" s="171" t="str">
        <f>IF(AA34=1,"The sub-fund must comply with the ESMA guidelines on performance fees",IF(AND(Governing_law=data!$A$2,AA32=1),"The sub-fund must comply with the ESMA guidelines on performance fees",""))</f>
        <v/>
      </c>
      <c r="E37" s="132"/>
      <c r="F37" s="152"/>
      <c r="G37" s="132"/>
      <c r="H37" s="132"/>
      <c r="I37" s="132"/>
      <c r="J37" s="132"/>
      <c r="K37" s="132"/>
      <c r="L37" s="132"/>
      <c r="M37" s="132"/>
      <c r="N37" s="132"/>
      <c r="O37" s="132"/>
      <c r="P37" s="132"/>
      <c r="Q37" s="132"/>
      <c r="R37" s="132"/>
      <c r="S37" s="132"/>
      <c r="T37" s="132"/>
      <c r="U37" s="132"/>
      <c r="V37" s="132"/>
      <c r="W37" s="132"/>
      <c r="X37" s="531" t="str">
        <f>IF(OR(AA34=1,AND('1. General Information'!Q9=data!$A$2,AA32=1)),"(1)","")</f>
        <v/>
      </c>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7"/>
      <c r="AV37" s="8"/>
      <c r="AW37" s="8"/>
      <c r="AX37" s="890"/>
      <c r="AY37" s="890"/>
      <c r="AZ37" s="890"/>
      <c r="BA37" s="890"/>
      <c r="BB37" s="890"/>
      <c r="BC37" s="890"/>
      <c r="BD37" s="890"/>
      <c r="BE37" s="890"/>
      <c r="BF37" s="890"/>
      <c r="BG37" s="890"/>
      <c r="BH37" s="890"/>
      <c r="BI37" s="890"/>
      <c r="BJ37" s="890"/>
      <c r="BK37" s="890"/>
      <c r="BL37" s="890"/>
      <c r="BM37" s="890"/>
      <c r="BN37" s="890"/>
      <c r="BO37" s="890"/>
      <c r="BP37" s="890"/>
      <c r="BQ37" s="890"/>
      <c r="BR37" s="890"/>
      <c r="BS37" s="890"/>
      <c r="BT37" s="890"/>
      <c r="BU37" s="890"/>
      <c r="BV37" s="890"/>
      <c r="BW37" s="890"/>
      <c r="BX37" s="890"/>
      <c r="BY37" s="890"/>
      <c r="BZ37" s="890"/>
      <c r="CA37" s="890"/>
      <c r="CB37" s="890"/>
      <c r="CC37" s="890"/>
      <c r="CD37" s="890"/>
      <c r="CE37" s="890"/>
      <c r="CF37" s="890"/>
      <c r="CG37" s="890"/>
      <c r="CH37" s="890"/>
      <c r="CI37" s="890"/>
      <c r="CJ37" s="890"/>
      <c r="CK37" s="890"/>
      <c r="CL37" s="890"/>
      <c r="CM37" s="890"/>
      <c r="CN37" s="8"/>
    </row>
    <row r="38" spans="1:92" ht="15" customHeight="1">
      <c r="A38" s="8"/>
      <c r="B38" s="131"/>
      <c r="C38" s="1026" t="s">
        <v>1469</v>
      </c>
      <c r="D38" s="387"/>
      <c r="E38" s="380"/>
      <c r="F38" s="381"/>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2"/>
      <c r="AU38" s="137"/>
      <c r="AV38" s="8"/>
      <c r="AW38" s="8"/>
      <c r="AX38" s="890"/>
      <c r="AY38" s="890"/>
      <c r="AZ38" s="890"/>
      <c r="BA38" s="890"/>
      <c r="BB38" s="890"/>
      <c r="BC38" s="890"/>
      <c r="BD38" s="890"/>
      <c r="BE38" s="890"/>
      <c r="BF38" s="890"/>
      <c r="BG38" s="890"/>
      <c r="BH38" s="890"/>
      <c r="BI38" s="890"/>
      <c r="BJ38" s="890"/>
      <c r="BK38" s="890"/>
      <c r="BL38" s="890"/>
      <c r="BM38" s="890"/>
      <c r="BN38" s="890"/>
      <c r="BO38" s="890"/>
      <c r="BP38" s="890"/>
      <c r="BQ38" s="890"/>
      <c r="BR38" s="890"/>
      <c r="BS38" s="890"/>
      <c r="BT38" s="890"/>
      <c r="BU38" s="890"/>
      <c r="BV38" s="890"/>
      <c r="BW38" s="890"/>
      <c r="BX38" s="890"/>
      <c r="BY38" s="890"/>
      <c r="BZ38" s="890"/>
      <c r="CA38" s="890"/>
      <c r="CB38" s="890"/>
      <c r="CC38" s="890"/>
      <c r="CD38" s="890"/>
      <c r="CE38" s="890"/>
      <c r="CF38" s="890"/>
      <c r="CG38" s="890"/>
      <c r="CH38" s="890"/>
      <c r="CI38" s="890"/>
      <c r="CJ38" s="890"/>
      <c r="CK38" s="890"/>
      <c r="CL38" s="890"/>
      <c r="CM38" s="890"/>
      <c r="CN38" s="8"/>
    </row>
    <row r="39" spans="1:92" ht="15" customHeight="1">
      <c r="A39" s="8"/>
      <c r="B39" s="131"/>
      <c r="C39" s="1027"/>
      <c r="D39" s="392" t="s">
        <v>1253</v>
      </c>
      <c r="E39" s="378"/>
      <c r="F39" s="379"/>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83"/>
      <c r="AU39" s="137"/>
      <c r="AV39" s="8"/>
      <c r="AW39" s="8"/>
      <c r="AX39" s="890"/>
      <c r="AY39" s="890"/>
      <c r="AZ39" s="890"/>
      <c r="BA39" s="890"/>
      <c r="BB39" s="890"/>
      <c r="BC39" s="890"/>
      <c r="BD39" s="890"/>
      <c r="BE39" s="890"/>
      <c r="BF39" s="890"/>
      <c r="BG39" s="890"/>
      <c r="BH39" s="890"/>
      <c r="BI39" s="890"/>
      <c r="BJ39" s="890"/>
      <c r="BK39" s="890"/>
      <c r="BL39" s="890"/>
      <c r="BM39" s="890"/>
      <c r="BN39" s="890"/>
      <c r="BO39" s="890"/>
      <c r="BP39" s="890"/>
      <c r="BQ39" s="890"/>
      <c r="BR39" s="890"/>
      <c r="BS39" s="890"/>
      <c r="BT39" s="890"/>
      <c r="BU39" s="890"/>
      <c r="BV39" s="890"/>
      <c r="BW39" s="890"/>
      <c r="BX39" s="890"/>
      <c r="BY39" s="890"/>
      <c r="BZ39" s="890"/>
      <c r="CA39" s="890"/>
      <c r="CB39" s="890"/>
      <c r="CC39" s="890"/>
      <c r="CD39" s="890"/>
      <c r="CE39" s="890"/>
      <c r="CF39" s="890"/>
      <c r="CG39" s="890"/>
      <c r="CH39" s="890"/>
      <c r="CI39" s="890"/>
      <c r="CJ39" s="890"/>
      <c r="CK39" s="890"/>
      <c r="CL39" s="890"/>
      <c r="CM39" s="890"/>
      <c r="CN39" s="8"/>
    </row>
    <row r="40" spans="1:92" ht="1.9" customHeight="1">
      <c r="A40" s="8"/>
      <c r="B40" s="131"/>
      <c r="C40" s="1027"/>
      <c r="D40" s="392"/>
      <c r="E40" s="378"/>
      <c r="F40" s="379"/>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83"/>
      <c r="AU40" s="137"/>
      <c r="AV40" s="8"/>
      <c r="AW40" s="8"/>
      <c r="AX40" s="890"/>
      <c r="AY40" s="890"/>
      <c r="AZ40" s="890"/>
      <c r="BA40" s="890"/>
      <c r="BB40" s="890"/>
      <c r="BC40" s="890"/>
      <c r="BD40" s="890"/>
      <c r="BE40" s="890"/>
      <c r="BF40" s="890"/>
      <c r="BG40" s="890"/>
      <c r="BH40" s="890"/>
      <c r="BI40" s="890"/>
      <c r="BJ40" s="890"/>
      <c r="BK40" s="890"/>
      <c r="BL40" s="890"/>
      <c r="BM40" s="890"/>
      <c r="BN40" s="890"/>
      <c r="BO40" s="890"/>
      <c r="BP40" s="890"/>
      <c r="BQ40" s="890"/>
      <c r="BR40" s="890"/>
      <c r="BS40" s="890"/>
      <c r="BT40" s="890"/>
      <c r="BU40" s="890"/>
      <c r="BV40" s="890"/>
      <c r="BW40" s="890"/>
      <c r="BX40" s="890"/>
      <c r="BY40" s="890"/>
      <c r="BZ40" s="890"/>
      <c r="CA40" s="890"/>
      <c r="CB40" s="890"/>
      <c r="CC40" s="890"/>
      <c r="CD40" s="890"/>
      <c r="CE40" s="890"/>
      <c r="CF40" s="890"/>
      <c r="CG40" s="890"/>
      <c r="CH40" s="890"/>
      <c r="CI40" s="890"/>
      <c r="CJ40" s="890"/>
      <c r="CK40" s="890"/>
      <c r="CL40" s="890"/>
      <c r="CM40" s="890"/>
      <c r="CN40" s="8"/>
    </row>
    <row r="41" spans="1:92" ht="15" customHeight="1">
      <c r="A41" s="8"/>
      <c r="B41" s="131"/>
      <c r="C41" s="1027"/>
      <c r="D41" s="392"/>
      <c r="E41" s="378" t="s">
        <v>1330</v>
      </c>
      <c r="F41" s="379"/>
      <c r="G41" s="378"/>
      <c r="H41" s="378"/>
      <c r="I41" s="378"/>
      <c r="J41" s="378"/>
      <c r="K41" s="378"/>
      <c r="L41" s="378"/>
      <c r="M41" s="378"/>
      <c r="N41" s="378"/>
      <c r="O41" s="378"/>
      <c r="P41" s="378"/>
      <c r="Q41" s="378"/>
      <c r="R41" s="378"/>
      <c r="S41" s="378"/>
      <c r="T41" s="378"/>
      <c r="U41" s="378"/>
      <c r="V41" s="378"/>
      <c r="W41" s="378"/>
      <c r="X41" s="378"/>
      <c r="Y41" s="378"/>
      <c r="Z41" s="378"/>
      <c r="AA41" s="718"/>
      <c r="AB41" s="719"/>
      <c r="AC41" s="378"/>
      <c r="AD41" s="378"/>
      <c r="AE41" s="378"/>
      <c r="AF41" s="378"/>
      <c r="AG41" s="378"/>
      <c r="AH41" s="378"/>
      <c r="AI41" s="378"/>
      <c r="AJ41" s="378"/>
      <c r="AK41" s="378"/>
      <c r="AL41" s="378"/>
      <c r="AM41" s="378"/>
      <c r="AN41" s="378"/>
      <c r="AO41" s="378"/>
      <c r="AP41" s="378"/>
      <c r="AQ41" s="378"/>
      <c r="AR41" s="378"/>
      <c r="AS41" s="378"/>
      <c r="AT41" s="383"/>
      <c r="AU41" s="137"/>
      <c r="AV41" s="8"/>
      <c r="AW41" s="8"/>
      <c r="AX41" s="890"/>
      <c r="AY41" s="890"/>
      <c r="AZ41" s="890"/>
      <c r="BA41" s="890"/>
      <c r="BB41" s="890"/>
      <c r="BC41" s="890"/>
      <c r="BD41" s="890"/>
      <c r="BE41" s="890"/>
      <c r="BF41" s="890"/>
      <c r="BG41" s="890"/>
      <c r="BH41" s="890"/>
      <c r="BI41" s="890"/>
      <c r="BJ41" s="890"/>
      <c r="BK41" s="890"/>
      <c r="BL41" s="890"/>
      <c r="BM41" s="890"/>
      <c r="BN41" s="890"/>
      <c r="BO41" s="890"/>
      <c r="BP41" s="890"/>
      <c r="BQ41" s="890"/>
      <c r="BR41" s="890"/>
      <c r="BS41" s="890"/>
      <c r="BT41" s="890"/>
      <c r="BU41" s="890"/>
      <c r="BV41" s="890"/>
      <c r="BW41" s="890"/>
      <c r="BX41" s="890"/>
      <c r="BY41" s="890"/>
      <c r="BZ41" s="890"/>
      <c r="CA41" s="890"/>
      <c r="CB41" s="890"/>
      <c r="CC41" s="890"/>
      <c r="CD41" s="890"/>
      <c r="CE41" s="890"/>
      <c r="CF41" s="890"/>
      <c r="CG41" s="890"/>
      <c r="CH41" s="890"/>
      <c r="CI41" s="890"/>
      <c r="CJ41" s="890"/>
      <c r="CK41" s="890"/>
      <c r="CL41" s="890"/>
      <c r="CM41" s="890"/>
      <c r="CN41" s="8"/>
    </row>
    <row r="42" spans="1:92" ht="1.9" customHeight="1">
      <c r="A42" s="8"/>
      <c r="B42" s="131"/>
      <c r="C42" s="1027"/>
      <c r="D42" s="392"/>
      <c r="E42" s="378"/>
      <c r="F42" s="379"/>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83"/>
      <c r="AU42" s="137"/>
      <c r="AV42" s="8"/>
      <c r="AW42" s="8"/>
      <c r="AX42" s="890"/>
      <c r="AY42" s="890"/>
      <c r="AZ42" s="890"/>
      <c r="BA42" s="890"/>
      <c r="BB42" s="890"/>
      <c r="BC42" s="890"/>
      <c r="BD42" s="890"/>
      <c r="BE42" s="890"/>
      <c r="BF42" s="890"/>
      <c r="BG42" s="890"/>
      <c r="BH42" s="890"/>
      <c r="BI42" s="890"/>
      <c r="BJ42" s="890"/>
      <c r="BK42" s="890"/>
      <c r="BL42" s="890"/>
      <c r="BM42" s="890"/>
      <c r="BN42" s="890"/>
      <c r="BO42" s="890"/>
      <c r="BP42" s="890"/>
      <c r="BQ42" s="890"/>
      <c r="BR42" s="890"/>
      <c r="BS42" s="890"/>
      <c r="BT42" s="890"/>
      <c r="BU42" s="890"/>
      <c r="BV42" s="890"/>
      <c r="BW42" s="890"/>
      <c r="BX42" s="890"/>
      <c r="BY42" s="890"/>
      <c r="BZ42" s="890"/>
      <c r="CA42" s="890"/>
      <c r="CB42" s="890"/>
      <c r="CC42" s="890"/>
      <c r="CD42" s="890"/>
      <c r="CE42" s="890"/>
      <c r="CF42" s="890"/>
      <c r="CG42" s="890"/>
      <c r="CH42" s="890"/>
      <c r="CI42" s="890"/>
      <c r="CJ42" s="890"/>
      <c r="CK42" s="890"/>
      <c r="CL42" s="890"/>
      <c r="CM42" s="890"/>
      <c r="CN42" s="8"/>
    </row>
    <row r="43" spans="1:92" ht="15" customHeight="1">
      <c r="A43" s="8"/>
      <c r="B43" s="131"/>
      <c r="C43" s="1027"/>
      <c r="D43" s="392"/>
      <c r="E43" s="379" t="s">
        <v>1331</v>
      </c>
      <c r="F43" s="379"/>
      <c r="G43" s="378"/>
      <c r="H43" s="378"/>
      <c r="I43" s="378"/>
      <c r="J43" s="378"/>
      <c r="K43" s="378"/>
      <c r="L43" s="378"/>
      <c r="M43" s="378"/>
      <c r="N43" s="378"/>
      <c r="O43" s="378"/>
      <c r="P43" s="378"/>
      <c r="Q43" s="378"/>
      <c r="R43" s="378"/>
      <c r="S43" s="378"/>
      <c r="T43" s="378"/>
      <c r="U43" s="378"/>
      <c r="V43" s="378"/>
      <c r="W43" s="378"/>
      <c r="X43" s="378"/>
      <c r="Y43" s="378"/>
      <c r="Z43" s="378"/>
      <c r="AA43" s="718"/>
      <c r="AB43" s="719"/>
      <c r="AC43" s="378"/>
      <c r="AD43" s="378"/>
      <c r="AE43" s="378"/>
      <c r="AF43" s="378"/>
      <c r="AG43" s="378"/>
      <c r="AH43" s="378"/>
      <c r="AI43" s="378"/>
      <c r="AJ43" s="378"/>
      <c r="AK43" s="378"/>
      <c r="AL43" s="378"/>
      <c r="AM43" s="378"/>
      <c r="AN43" s="378"/>
      <c r="AO43" s="378"/>
      <c r="AP43" s="378"/>
      <c r="AQ43" s="378"/>
      <c r="AR43" s="378"/>
      <c r="AS43" s="378"/>
      <c r="AT43" s="383"/>
      <c r="AU43" s="137"/>
      <c r="AV43" s="8"/>
      <c r="AW43" s="8"/>
      <c r="AX43" s="890"/>
      <c r="AY43" s="890"/>
      <c r="AZ43" s="890"/>
      <c r="BA43" s="890"/>
      <c r="BB43" s="890"/>
      <c r="BC43" s="890"/>
      <c r="BD43" s="890"/>
      <c r="BE43" s="890"/>
      <c r="BF43" s="890"/>
      <c r="BG43" s="890"/>
      <c r="BH43" s="890"/>
      <c r="BI43" s="890"/>
      <c r="BJ43" s="890"/>
      <c r="BK43" s="890"/>
      <c r="BL43" s="890"/>
      <c r="BM43" s="890"/>
      <c r="BN43" s="890"/>
      <c r="BO43" s="890"/>
      <c r="BP43" s="890"/>
      <c r="BQ43" s="890"/>
      <c r="BR43" s="890"/>
      <c r="BS43" s="890"/>
      <c r="BT43" s="890"/>
      <c r="BU43" s="890"/>
      <c r="BV43" s="890"/>
      <c r="BW43" s="890"/>
      <c r="BX43" s="890"/>
      <c r="BY43" s="890"/>
      <c r="BZ43" s="890"/>
      <c r="CA43" s="890"/>
      <c r="CB43" s="890"/>
      <c r="CC43" s="890"/>
      <c r="CD43" s="890"/>
      <c r="CE43" s="890"/>
      <c r="CF43" s="890"/>
      <c r="CG43" s="890"/>
      <c r="CH43" s="890"/>
      <c r="CI43" s="890"/>
      <c r="CJ43" s="890"/>
      <c r="CK43" s="890"/>
      <c r="CL43" s="890"/>
      <c r="CM43" s="890"/>
      <c r="CN43" s="8"/>
    </row>
    <row r="44" spans="1:92" ht="1.9" customHeight="1">
      <c r="A44" s="8"/>
      <c r="B44" s="131"/>
      <c r="C44" s="1027"/>
      <c r="D44" s="392"/>
      <c r="E44" s="378"/>
      <c r="F44" s="379"/>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c r="AR44" s="378"/>
      <c r="AS44" s="378"/>
      <c r="AT44" s="383"/>
      <c r="AU44" s="137"/>
      <c r="AV44" s="8"/>
      <c r="AW44" s="8"/>
      <c r="AX44" s="890" t="s">
        <v>1476</v>
      </c>
      <c r="AY44" s="890"/>
      <c r="AZ44" s="890"/>
      <c r="BA44" s="890"/>
      <c r="BB44" s="890"/>
      <c r="BC44" s="890"/>
      <c r="BD44" s="890"/>
      <c r="BE44" s="890"/>
      <c r="BF44" s="890"/>
      <c r="BG44" s="890"/>
      <c r="BH44" s="890"/>
      <c r="BI44" s="890"/>
      <c r="BJ44" s="890"/>
      <c r="BK44" s="890"/>
      <c r="BL44" s="890"/>
      <c r="BM44" s="890"/>
      <c r="BN44" s="890"/>
      <c r="BO44" s="890"/>
      <c r="BP44" s="890"/>
      <c r="BQ44" s="890"/>
      <c r="BR44" s="890"/>
      <c r="BS44" s="890"/>
      <c r="BT44" s="890"/>
      <c r="BU44" s="890"/>
      <c r="BV44" s="890"/>
      <c r="BW44" s="890"/>
      <c r="BX44" s="890"/>
      <c r="BY44" s="890"/>
      <c r="BZ44" s="890"/>
      <c r="CA44" s="890"/>
      <c r="CB44" s="890"/>
      <c r="CC44" s="890"/>
      <c r="CD44" s="890"/>
      <c r="CE44" s="890"/>
      <c r="CF44" s="890"/>
      <c r="CG44" s="890"/>
      <c r="CH44" s="890"/>
      <c r="CI44" s="890"/>
      <c r="CJ44" s="890"/>
      <c r="CK44" s="890"/>
      <c r="CL44" s="890"/>
      <c r="CM44" s="890"/>
      <c r="CN44" s="8"/>
    </row>
    <row r="45" spans="1:92" ht="15" customHeight="1">
      <c r="A45" s="8"/>
      <c r="B45" s="131"/>
      <c r="C45" s="1027"/>
      <c r="D45" s="392"/>
      <c r="E45" s="378" t="s">
        <v>1332</v>
      </c>
      <c r="F45" s="379"/>
      <c r="G45" s="378"/>
      <c r="H45" s="378"/>
      <c r="I45" s="378"/>
      <c r="J45" s="378"/>
      <c r="K45" s="378"/>
      <c r="L45" s="378"/>
      <c r="M45" s="378"/>
      <c r="N45" s="378"/>
      <c r="O45" s="378"/>
      <c r="P45" s="378"/>
      <c r="Q45" s="378"/>
      <c r="R45" s="378"/>
      <c r="S45" s="378"/>
      <c r="T45" s="378"/>
      <c r="U45" s="378"/>
      <c r="V45" s="378"/>
      <c r="W45" s="378"/>
      <c r="X45" s="378"/>
      <c r="Y45" s="378"/>
      <c r="Z45" s="378"/>
      <c r="AA45" s="718"/>
      <c r="AB45" s="719"/>
      <c r="AC45" s="378"/>
      <c r="AD45" s="378"/>
      <c r="AE45" s="378"/>
      <c r="AF45" s="378"/>
      <c r="AG45" s="378"/>
      <c r="AH45" s="378"/>
      <c r="AI45" s="378"/>
      <c r="AJ45" s="378"/>
      <c r="AK45" s="378"/>
      <c r="AL45" s="378"/>
      <c r="AM45" s="378"/>
      <c r="AN45" s="378"/>
      <c r="AO45" s="378"/>
      <c r="AP45" s="378"/>
      <c r="AQ45" s="378"/>
      <c r="AR45" s="378"/>
      <c r="AS45" s="378"/>
      <c r="AT45" s="383"/>
      <c r="AU45" s="137"/>
      <c r="AV45" s="8"/>
      <c r="AW45" s="532" t="str">
        <f>IF(AND('1. General Information'!$Q$9=data!$A$2,$AA$32=1,$AA$34=1),"","2")</f>
        <v>2</v>
      </c>
      <c r="AX45" s="890"/>
      <c r="AY45" s="890"/>
      <c r="AZ45" s="890"/>
      <c r="BA45" s="890"/>
      <c r="BB45" s="890"/>
      <c r="BC45" s="890"/>
      <c r="BD45" s="890"/>
      <c r="BE45" s="890"/>
      <c r="BF45" s="890"/>
      <c r="BG45" s="890"/>
      <c r="BH45" s="890"/>
      <c r="BI45" s="890"/>
      <c r="BJ45" s="890"/>
      <c r="BK45" s="890"/>
      <c r="BL45" s="890"/>
      <c r="BM45" s="890"/>
      <c r="BN45" s="890"/>
      <c r="BO45" s="890"/>
      <c r="BP45" s="890"/>
      <c r="BQ45" s="890"/>
      <c r="BR45" s="890"/>
      <c r="BS45" s="890"/>
      <c r="BT45" s="890"/>
      <c r="BU45" s="890"/>
      <c r="BV45" s="890"/>
      <c r="BW45" s="890"/>
      <c r="BX45" s="890"/>
      <c r="BY45" s="890"/>
      <c r="BZ45" s="890"/>
      <c r="CA45" s="890"/>
      <c r="CB45" s="890"/>
      <c r="CC45" s="890"/>
      <c r="CD45" s="890"/>
      <c r="CE45" s="890"/>
      <c r="CF45" s="890"/>
      <c r="CG45" s="890"/>
      <c r="CH45" s="890"/>
      <c r="CI45" s="890"/>
      <c r="CJ45" s="890"/>
      <c r="CK45" s="890"/>
      <c r="CL45" s="890"/>
      <c r="CM45" s="890"/>
      <c r="CN45" s="8"/>
    </row>
    <row r="46" spans="1:92" ht="1.9" customHeight="1">
      <c r="A46" s="8"/>
      <c r="B46" s="131"/>
      <c r="C46" s="1027"/>
      <c r="D46" s="390"/>
      <c r="E46" s="378"/>
      <c r="F46" s="379"/>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c r="AR46" s="378"/>
      <c r="AS46" s="378"/>
      <c r="AT46" s="383"/>
      <c r="AU46" s="137"/>
      <c r="AV46" s="8"/>
      <c r="AW46" s="8"/>
      <c r="AX46" s="890"/>
      <c r="AY46" s="890"/>
      <c r="AZ46" s="890"/>
      <c r="BA46" s="890"/>
      <c r="BB46" s="890"/>
      <c r="BC46" s="890"/>
      <c r="BD46" s="890"/>
      <c r="BE46" s="890"/>
      <c r="BF46" s="890"/>
      <c r="BG46" s="890"/>
      <c r="BH46" s="890"/>
      <c r="BI46" s="890"/>
      <c r="BJ46" s="890"/>
      <c r="BK46" s="890"/>
      <c r="BL46" s="890"/>
      <c r="BM46" s="890"/>
      <c r="BN46" s="890"/>
      <c r="BO46" s="890"/>
      <c r="BP46" s="890"/>
      <c r="BQ46" s="890"/>
      <c r="BR46" s="890"/>
      <c r="BS46" s="890"/>
      <c r="BT46" s="890"/>
      <c r="BU46" s="890"/>
      <c r="BV46" s="890"/>
      <c r="BW46" s="890"/>
      <c r="BX46" s="890"/>
      <c r="BY46" s="890"/>
      <c r="BZ46" s="890"/>
      <c r="CA46" s="890"/>
      <c r="CB46" s="890"/>
      <c r="CC46" s="890"/>
      <c r="CD46" s="890"/>
      <c r="CE46" s="890"/>
      <c r="CF46" s="890"/>
      <c r="CG46" s="890"/>
      <c r="CH46" s="890"/>
      <c r="CI46" s="890"/>
      <c r="CJ46" s="890"/>
      <c r="CK46" s="890"/>
      <c r="CL46" s="890"/>
      <c r="CM46" s="890"/>
      <c r="CN46" s="8"/>
    </row>
    <row r="47" spans="1:92" ht="15" customHeight="1">
      <c r="A47" s="8"/>
      <c r="B47" s="131"/>
      <c r="C47" s="1027"/>
      <c r="D47" s="390" t="s">
        <v>1333</v>
      </c>
      <c r="E47" s="378"/>
      <c r="F47" s="379"/>
      <c r="G47" s="378"/>
      <c r="H47" s="378"/>
      <c r="I47" s="378"/>
      <c r="J47" s="378"/>
      <c r="K47" s="378"/>
      <c r="L47" s="378"/>
      <c r="M47" s="378"/>
      <c r="N47" s="378"/>
      <c r="O47" s="378"/>
      <c r="P47" s="378"/>
      <c r="Q47" s="378"/>
      <c r="R47" s="378"/>
      <c r="S47" s="378"/>
      <c r="T47" s="378"/>
      <c r="U47" s="378"/>
      <c r="V47" s="378"/>
      <c r="W47" s="378"/>
      <c r="X47" s="378"/>
      <c r="Y47" s="378"/>
      <c r="Z47" s="378"/>
      <c r="AA47" s="1001"/>
      <c r="AB47" s="1002"/>
      <c r="AC47" s="1002"/>
      <c r="AD47" s="1002"/>
      <c r="AE47" s="1002"/>
      <c r="AF47" s="1002"/>
      <c r="AG47" s="1002"/>
      <c r="AH47" s="1003"/>
      <c r="AI47" s="378"/>
      <c r="AJ47" s="378"/>
      <c r="AK47" s="378"/>
      <c r="AL47" s="378"/>
      <c r="AM47" s="378"/>
      <c r="AN47" s="378"/>
      <c r="AO47" s="378"/>
      <c r="AP47" s="378"/>
      <c r="AQ47" s="378"/>
      <c r="AR47" s="378"/>
      <c r="AS47" s="378"/>
      <c r="AT47" s="383"/>
      <c r="AU47" s="137"/>
      <c r="AV47" s="8"/>
      <c r="AW47" s="8"/>
      <c r="AX47" s="890"/>
      <c r="AY47" s="890"/>
      <c r="AZ47" s="890"/>
      <c r="BA47" s="890"/>
      <c r="BB47" s="890"/>
      <c r="BC47" s="890"/>
      <c r="BD47" s="890"/>
      <c r="BE47" s="890"/>
      <c r="BF47" s="890"/>
      <c r="BG47" s="890"/>
      <c r="BH47" s="890"/>
      <c r="BI47" s="890"/>
      <c r="BJ47" s="890"/>
      <c r="BK47" s="890"/>
      <c r="BL47" s="890"/>
      <c r="BM47" s="890"/>
      <c r="BN47" s="890"/>
      <c r="BO47" s="890"/>
      <c r="BP47" s="890"/>
      <c r="BQ47" s="890"/>
      <c r="BR47" s="890"/>
      <c r="BS47" s="890"/>
      <c r="BT47" s="890"/>
      <c r="BU47" s="890"/>
      <c r="BV47" s="890"/>
      <c r="BW47" s="890"/>
      <c r="BX47" s="890"/>
      <c r="BY47" s="890"/>
      <c r="BZ47" s="890"/>
      <c r="CA47" s="890"/>
      <c r="CB47" s="890"/>
      <c r="CC47" s="890"/>
      <c r="CD47" s="890"/>
      <c r="CE47" s="890"/>
      <c r="CF47" s="890"/>
      <c r="CG47" s="890"/>
      <c r="CH47" s="890"/>
      <c r="CI47" s="890"/>
      <c r="CJ47" s="890"/>
      <c r="CK47" s="890"/>
      <c r="CL47" s="890"/>
      <c r="CM47" s="890"/>
      <c r="CN47" s="8"/>
    </row>
    <row r="48" spans="1:92" ht="1.9" customHeight="1">
      <c r="A48" s="8"/>
      <c r="B48" s="131"/>
      <c r="C48" s="1027"/>
      <c r="D48" s="390"/>
      <c r="E48" s="378"/>
      <c r="F48" s="379"/>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83"/>
      <c r="AU48" s="137"/>
      <c r="AV48" s="8"/>
      <c r="AW48" s="8"/>
      <c r="AX48" s="890"/>
      <c r="AY48" s="890"/>
      <c r="AZ48" s="890"/>
      <c r="BA48" s="890"/>
      <c r="BB48" s="890"/>
      <c r="BC48" s="890"/>
      <c r="BD48" s="890"/>
      <c r="BE48" s="890"/>
      <c r="BF48" s="890"/>
      <c r="BG48" s="890"/>
      <c r="BH48" s="890"/>
      <c r="BI48" s="890"/>
      <c r="BJ48" s="890"/>
      <c r="BK48" s="890"/>
      <c r="BL48" s="890"/>
      <c r="BM48" s="890"/>
      <c r="BN48" s="890"/>
      <c r="BO48" s="890"/>
      <c r="BP48" s="890"/>
      <c r="BQ48" s="890"/>
      <c r="BR48" s="890"/>
      <c r="BS48" s="890"/>
      <c r="BT48" s="890"/>
      <c r="BU48" s="890"/>
      <c r="BV48" s="890"/>
      <c r="BW48" s="890"/>
      <c r="BX48" s="890"/>
      <c r="BY48" s="890"/>
      <c r="BZ48" s="890"/>
      <c r="CA48" s="890"/>
      <c r="CB48" s="890"/>
      <c r="CC48" s="890"/>
      <c r="CD48" s="890"/>
      <c r="CE48" s="890"/>
      <c r="CF48" s="890"/>
      <c r="CG48" s="890"/>
      <c r="CH48" s="890"/>
      <c r="CI48" s="890"/>
      <c r="CJ48" s="890"/>
      <c r="CK48" s="890"/>
      <c r="CL48" s="890"/>
      <c r="CM48" s="890"/>
      <c r="CN48" s="8"/>
    </row>
    <row r="49" spans="1:92" ht="15" customHeight="1">
      <c r="A49" s="8"/>
      <c r="B49" s="131"/>
      <c r="C49" s="1027"/>
      <c r="D49" s="390" t="s">
        <v>1336</v>
      </c>
      <c r="E49" s="378"/>
      <c r="F49" s="379"/>
      <c r="G49" s="378"/>
      <c r="H49" s="378"/>
      <c r="I49" s="378"/>
      <c r="J49" s="378"/>
      <c r="K49" s="378"/>
      <c r="L49" s="378"/>
      <c r="M49" s="378"/>
      <c r="N49" s="378"/>
      <c r="O49" s="378"/>
      <c r="P49" s="378"/>
      <c r="Q49" s="378"/>
      <c r="R49" s="378"/>
      <c r="S49" s="378"/>
      <c r="T49" s="378"/>
      <c r="U49" s="378"/>
      <c r="V49" s="378"/>
      <c r="W49" s="378"/>
      <c r="X49" s="378"/>
      <c r="Y49" s="378"/>
      <c r="Z49" s="378"/>
      <c r="AA49" s="536"/>
      <c r="AB49" s="537"/>
      <c r="AC49" s="537"/>
      <c r="AD49" s="537"/>
      <c r="AE49" s="537"/>
      <c r="AF49" s="537"/>
      <c r="AG49" s="537"/>
      <c r="AH49" s="537"/>
      <c r="AI49" s="537"/>
      <c r="AJ49" s="537"/>
      <c r="AK49" s="537"/>
      <c r="AL49" s="537"/>
      <c r="AM49" s="537"/>
      <c r="AN49" s="537"/>
      <c r="AO49" s="537"/>
      <c r="AP49" s="537"/>
      <c r="AQ49" s="537"/>
      <c r="AR49" s="537"/>
      <c r="AS49" s="538"/>
      <c r="AT49" s="383"/>
      <c r="AU49" s="137"/>
      <c r="AV49" s="8"/>
      <c r="AW49" s="8"/>
      <c r="AX49" s="890"/>
      <c r="AY49" s="890"/>
      <c r="AZ49" s="890"/>
      <c r="BA49" s="890"/>
      <c r="BB49" s="890"/>
      <c r="BC49" s="890"/>
      <c r="BD49" s="890"/>
      <c r="BE49" s="890"/>
      <c r="BF49" s="890"/>
      <c r="BG49" s="890"/>
      <c r="BH49" s="890"/>
      <c r="BI49" s="890"/>
      <c r="BJ49" s="890"/>
      <c r="BK49" s="890"/>
      <c r="BL49" s="890"/>
      <c r="BM49" s="890"/>
      <c r="BN49" s="890"/>
      <c r="BO49" s="890"/>
      <c r="BP49" s="890"/>
      <c r="BQ49" s="890"/>
      <c r="BR49" s="890"/>
      <c r="BS49" s="890"/>
      <c r="BT49" s="890"/>
      <c r="BU49" s="890"/>
      <c r="BV49" s="890"/>
      <c r="BW49" s="890"/>
      <c r="BX49" s="890"/>
      <c r="BY49" s="890"/>
      <c r="BZ49" s="890"/>
      <c r="CA49" s="890"/>
      <c r="CB49" s="890"/>
      <c r="CC49" s="890"/>
      <c r="CD49" s="890"/>
      <c r="CE49" s="890"/>
      <c r="CF49" s="890"/>
      <c r="CG49" s="890"/>
      <c r="CH49" s="890"/>
      <c r="CI49" s="890"/>
      <c r="CJ49" s="890"/>
      <c r="CK49" s="890"/>
      <c r="CL49" s="890"/>
      <c r="CM49" s="890"/>
      <c r="CN49" s="8"/>
    </row>
    <row r="50" spans="1:92" ht="1.9" customHeight="1">
      <c r="A50" s="8"/>
      <c r="B50" s="131"/>
      <c r="C50" s="1027"/>
      <c r="D50" s="390"/>
      <c r="E50" s="378"/>
      <c r="F50" s="379"/>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83"/>
      <c r="AU50" s="137"/>
      <c r="AV50" s="8"/>
      <c r="AW50" s="8"/>
      <c r="AX50" s="890"/>
      <c r="AY50" s="890"/>
      <c r="AZ50" s="890"/>
      <c r="BA50" s="890"/>
      <c r="BB50" s="890"/>
      <c r="BC50" s="890"/>
      <c r="BD50" s="890"/>
      <c r="BE50" s="890"/>
      <c r="BF50" s="890"/>
      <c r="BG50" s="890"/>
      <c r="BH50" s="890"/>
      <c r="BI50" s="890"/>
      <c r="BJ50" s="890"/>
      <c r="BK50" s="890"/>
      <c r="BL50" s="890"/>
      <c r="BM50" s="890"/>
      <c r="BN50" s="890"/>
      <c r="BO50" s="890"/>
      <c r="BP50" s="890"/>
      <c r="BQ50" s="890"/>
      <c r="BR50" s="890"/>
      <c r="BS50" s="890"/>
      <c r="BT50" s="890"/>
      <c r="BU50" s="890"/>
      <c r="BV50" s="890"/>
      <c r="BW50" s="890"/>
      <c r="BX50" s="890"/>
      <c r="BY50" s="890"/>
      <c r="BZ50" s="890"/>
      <c r="CA50" s="890"/>
      <c r="CB50" s="890"/>
      <c r="CC50" s="890"/>
      <c r="CD50" s="890"/>
      <c r="CE50" s="890"/>
      <c r="CF50" s="890"/>
      <c r="CG50" s="890"/>
      <c r="CH50" s="890"/>
      <c r="CI50" s="890"/>
      <c r="CJ50" s="890"/>
      <c r="CK50" s="890"/>
      <c r="CL50" s="890"/>
      <c r="CM50" s="890"/>
      <c r="CN50" s="8"/>
    </row>
    <row r="51" spans="1:92" ht="15" customHeight="1">
      <c r="A51" s="8"/>
      <c r="B51" s="131"/>
      <c r="C51" s="1027"/>
      <c r="D51" s="390" t="s">
        <v>1337</v>
      </c>
      <c r="E51" s="378"/>
      <c r="F51" s="379"/>
      <c r="G51" s="378"/>
      <c r="H51" s="378"/>
      <c r="I51" s="378"/>
      <c r="J51" s="378"/>
      <c r="K51" s="378"/>
      <c r="L51" s="378"/>
      <c r="M51" s="378"/>
      <c r="N51" s="378"/>
      <c r="O51" s="378"/>
      <c r="P51" s="378"/>
      <c r="Q51" s="378"/>
      <c r="R51" s="378"/>
      <c r="S51" s="378"/>
      <c r="T51" s="378"/>
      <c r="U51" s="378"/>
      <c r="V51" s="378"/>
      <c r="W51" s="378"/>
      <c r="X51" s="378"/>
      <c r="Y51" s="378"/>
      <c r="Z51" s="378"/>
      <c r="AA51" s="979"/>
      <c r="AB51" s="980"/>
      <c r="AC51" s="980"/>
      <c r="AD51" s="981"/>
      <c r="AE51" s="378"/>
      <c r="AF51" s="378"/>
      <c r="AG51" s="378"/>
      <c r="AH51" s="378"/>
      <c r="AI51" s="378"/>
      <c r="AJ51" s="378"/>
      <c r="AK51" s="378"/>
      <c r="AL51" s="378"/>
      <c r="AM51" s="378"/>
      <c r="AN51" s="378"/>
      <c r="AO51" s="378"/>
      <c r="AP51" s="378"/>
      <c r="AQ51" s="378"/>
      <c r="AR51" s="378"/>
      <c r="AS51" s="378"/>
      <c r="AT51" s="383"/>
      <c r="AU51" s="137"/>
      <c r="AV51" s="8"/>
      <c r="AW51" s="8"/>
      <c r="AX51" s="890"/>
      <c r="AY51" s="890"/>
      <c r="AZ51" s="890"/>
      <c r="BA51" s="890"/>
      <c r="BB51" s="890"/>
      <c r="BC51" s="890"/>
      <c r="BD51" s="890"/>
      <c r="BE51" s="890"/>
      <c r="BF51" s="890"/>
      <c r="BG51" s="890"/>
      <c r="BH51" s="890"/>
      <c r="BI51" s="890"/>
      <c r="BJ51" s="890"/>
      <c r="BK51" s="890"/>
      <c r="BL51" s="890"/>
      <c r="BM51" s="890"/>
      <c r="BN51" s="890"/>
      <c r="BO51" s="890"/>
      <c r="BP51" s="890"/>
      <c r="BQ51" s="890"/>
      <c r="BR51" s="890"/>
      <c r="BS51" s="890"/>
      <c r="BT51" s="890"/>
      <c r="BU51" s="890"/>
      <c r="BV51" s="890"/>
      <c r="BW51" s="890"/>
      <c r="BX51" s="890"/>
      <c r="BY51" s="890"/>
      <c r="BZ51" s="890"/>
      <c r="CA51" s="890"/>
      <c r="CB51" s="890"/>
      <c r="CC51" s="890"/>
      <c r="CD51" s="890"/>
      <c r="CE51" s="890"/>
      <c r="CF51" s="890"/>
      <c r="CG51" s="890"/>
      <c r="CH51" s="890"/>
      <c r="CI51" s="890"/>
      <c r="CJ51" s="890"/>
      <c r="CK51" s="890"/>
      <c r="CL51" s="890"/>
      <c r="CM51" s="890"/>
      <c r="CN51" s="8"/>
    </row>
    <row r="52" spans="1:92" ht="1.9" customHeight="1">
      <c r="A52" s="8"/>
      <c r="B52" s="131"/>
      <c r="C52" s="1027"/>
      <c r="D52" s="390"/>
      <c r="E52" s="378"/>
      <c r="F52" s="379"/>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83"/>
      <c r="AU52" s="137"/>
      <c r="AV52" s="8"/>
      <c r="AW52" s="8"/>
      <c r="AX52" s="890"/>
      <c r="AY52" s="890"/>
      <c r="AZ52" s="890"/>
      <c r="BA52" s="890"/>
      <c r="BB52" s="890"/>
      <c r="BC52" s="890"/>
      <c r="BD52" s="890"/>
      <c r="BE52" s="890"/>
      <c r="BF52" s="890"/>
      <c r="BG52" s="890"/>
      <c r="BH52" s="890"/>
      <c r="BI52" s="890"/>
      <c r="BJ52" s="890"/>
      <c r="BK52" s="890"/>
      <c r="BL52" s="890"/>
      <c r="BM52" s="890"/>
      <c r="BN52" s="890"/>
      <c r="BO52" s="890"/>
      <c r="BP52" s="890"/>
      <c r="BQ52" s="890"/>
      <c r="BR52" s="890"/>
      <c r="BS52" s="890"/>
      <c r="BT52" s="890"/>
      <c r="BU52" s="890"/>
      <c r="BV52" s="890"/>
      <c r="BW52" s="890"/>
      <c r="BX52" s="890"/>
      <c r="BY52" s="890"/>
      <c r="BZ52" s="890"/>
      <c r="CA52" s="890"/>
      <c r="CB52" s="890"/>
      <c r="CC52" s="890"/>
      <c r="CD52" s="890"/>
      <c r="CE52" s="890"/>
      <c r="CF52" s="890"/>
      <c r="CG52" s="890"/>
      <c r="CH52" s="890"/>
      <c r="CI52" s="890"/>
      <c r="CJ52" s="890"/>
      <c r="CK52" s="890"/>
      <c r="CL52" s="890"/>
      <c r="CM52" s="890"/>
      <c r="CN52" s="8"/>
    </row>
    <row r="53" spans="1:92" ht="15" customHeight="1">
      <c r="A53" s="8"/>
      <c r="B53" s="131"/>
      <c r="C53" s="1027"/>
      <c r="D53" s="390" t="s">
        <v>1281</v>
      </c>
      <c r="E53" s="378"/>
      <c r="F53" s="379"/>
      <c r="G53" s="378"/>
      <c r="H53" s="378"/>
      <c r="I53" s="378"/>
      <c r="J53" s="378"/>
      <c r="K53" s="378"/>
      <c r="L53" s="378"/>
      <c r="M53" s="378"/>
      <c r="N53" s="378"/>
      <c r="O53" s="378"/>
      <c r="P53" s="378"/>
      <c r="Q53" s="378"/>
      <c r="R53" s="378"/>
      <c r="S53" s="378"/>
      <c r="T53" s="378"/>
      <c r="U53" s="378"/>
      <c r="V53" s="378"/>
      <c r="W53" s="378"/>
      <c r="X53" s="378"/>
      <c r="Y53" s="378"/>
      <c r="Z53" s="378"/>
      <c r="AA53" s="987"/>
      <c r="AB53" s="988"/>
      <c r="AC53" s="988"/>
      <c r="AD53" s="989"/>
      <c r="AE53" s="378"/>
      <c r="AF53" s="447" t="s">
        <v>1329</v>
      </c>
      <c r="AG53" s="378"/>
      <c r="AH53" s="378"/>
      <c r="AI53" s="378"/>
      <c r="AJ53" s="378"/>
      <c r="AK53" s="378"/>
      <c r="AL53" s="378"/>
      <c r="AM53" s="378"/>
      <c r="AN53" s="378"/>
      <c r="AO53" s="378"/>
      <c r="AP53" s="378"/>
      <c r="AQ53" s="378"/>
      <c r="AR53" s="378"/>
      <c r="AS53" s="378"/>
      <c r="AT53" s="383"/>
      <c r="AU53" s="137"/>
      <c r="AV53" s="8"/>
      <c r="AW53" s="8"/>
      <c r="AX53" s="890"/>
      <c r="AY53" s="890"/>
      <c r="AZ53" s="890"/>
      <c r="BA53" s="890"/>
      <c r="BB53" s="890"/>
      <c r="BC53" s="890"/>
      <c r="BD53" s="890"/>
      <c r="BE53" s="890"/>
      <c r="BF53" s="890"/>
      <c r="BG53" s="890"/>
      <c r="BH53" s="890"/>
      <c r="BI53" s="890"/>
      <c r="BJ53" s="890"/>
      <c r="BK53" s="890"/>
      <c r="BL53" s="890"/>
      <c r="BM53" s="890"/>
      <c r="BN53" s="890"/>
      <c r="BO53" s="890"/>
      <c r="BP53" s="890"/>
      <c r="BQ53" s="890"/>
      <c r="BR53" s="890"/>
      <c r="BS53" s="890"/>
      <c r="BT53" s="890"/>
      <c r="BU53" s="890"/>
      <c r="BV53" s="890"/>
      <c r="BW53" s="890"/>
      <c r="BX53" s="890"/>
      <c r="BY53" s="890"/>
      <c r="BZ53" s="890"/>
      <c r="CA53" s="890"/>
      <c r="CB53" s="890"/>
      <c r="CC53" s="890"/>
      <c r="CD53" s="890"/>
      <c r="CE53" s="890"/>
      <c r="CF53" s="890"/>
      <c r="CG53" s="890"/>
      <c r="CH53" s="890"/>
      <c r="CI53" s="890"/>
      <c r="CJ53" s="890"/>
      <c r="CK53" s="890"/>
      <c r="CL53" s="890"/>
      <c r="CM53" s="890"/>
      <c r="CN53" s="8"/>
    </row>
    <row r="54" spans="1:92" ht="1.9" customHeight="1">
      <c r="A54" s="8"/>
      <c r="B54" s="131"/>
      <c r="C54" s="1028"/>
      <c r="D54" s="388"/>
      <c r="E54" s="384"/>
      <c r="F54" s="385"/>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6"/>
      <c r="AU54" s="137"/>
      <c r="AV54" s="8"/>
      <c r="AW54" s="8"/>
      <c r="AX54" s="890"/>
      <c r="AY54" s="890"/>
      <c r="AZ54" s="890"/>
      <c r="BA54" s="890"/>
      <c r="BB54" s="890"/>
      <c r="BC54" s="890"/>
      <c r="BD54" s="890"/>
      <c r="BE54" s="890"/>
      <c r="BF54" s="890"/>
      <c r="BG54" s="890"/>
      <c r="BH54" s="890"/>
      <c r="BI54" s="890"/>
      <c r="BJ54" s="890"/>
      <c r="BK54" s="890"/>
      <c r="BL54" s="890"/>
      <c r="BM54" s="890"/>
      <c r="BN54" s="890"/>
      <c r="BO54" s="890"/>
      <c r="BP54" s="890"/>
      <c r="BQ54" s="890"/>
      <c r="BR54" s="890"/>
      <c r="BS54" s="890"/>
      <c r="BT54" s="890"/>
      <c r="BU54" s="890"/>
      <c r="BV54" s="890"/>
      <c r="BW54" s="890"/>
      <c r="BX54" s="890"/>
      <c r="BY54" s="890"/>
      <c r="BZ54" s="890"/>
      <c r="CA54" s="890"/>
      <c r="CB54" s="890"/>
      <c r="CC54" s="890"/>
      <c r="CD54" s="890"/>
      <c r="CE54" s="890"/>
      <c r="CF54" s="890"/>
      <c r="CG54" s="890"/>
      <c r="CH54" s="890"/>
      <c r="CI54" s="890"/>
      <c r="CJ54" s="890"/>
      <c r="CK54" s="890"/>
      <c r="CL54" s="890"/>
      <c r="CM54" s="890"/>
      <c r="CN54" s="8"/>
    </row>
    <row r="55" spans="1:92" ht="7.15" customHeight="1">
      <c r="A55" s="8"/>
      <c r="B55" s="131"/>
      <c r="C55" s="132"/>
      <c r="D55" s="132"/>
      <c r="E55" s="132"/>
      <c r="F55" s="15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7"/>
      <c r="AV55" s="8"/>
      <c r="AW55" s="8"/>
      <c r="AX55" s="890"/>
      <c r="AY55" s="890"/>
      <c r="AZ55" s="890"/>
      <c r="BA55" s="890"/>
      <c r="BB55" s="890"/>
      <c r="BC55" s="890"/>
      <c r="BD55" s="890"/>
      <c r="BE55" s="890"/>
      <c r="BF55" s="890"/>
      <c r="BG55" s="890"/>
      <c r="BH55" s="890"/>
      <c r="BI55" s="890"/>
      <c r="BJ55" s="890"/>
      <c r="BK55" s="890"/>
      <c r="BL55" s="890"/>
      <c r="BM55" s="890"/>
      <c r="BN55" s="890"/>
      <c r="BO55" s="890"/>
      <c r="BP55" s="890"/>
      <c r="BQ55" s="890"/>
      <c r="BR55" s="890"/>
      <c r="BS55" s="890"/>
      <c r="BT55" s="890"/>
      <c r="BU55" s="890"/>
      <c r="BV55" s="890"/>
      <c r="BW55" s="890"/>
      <c r="BX55" s="890"/>
      <c r="BY55" s="890"/>
      <c r="BZ55" s="890"/>
      <c r="CA55" s="890"/>
      <c r="CB55" s="890"/>
      <c r="CC55" s="890"/>
      <c r="CD55" s="890"/>
      <c r="CE55" s="890"/>
      <c r="CF55" s="890"/>
      <c r="CG55" s="890"/>
      <c r="CH55" s="890"/>
      <c r="CI55" s="890"/>
      <c r="CJ55" s="890"/>
      <c r="CK55" s="890"/>
      <c r="CL55" s="890"/>
      <c r="CM55" s="890"/>
      <c r="CN55" s="8"/>
    </row>
    <row r="56" spans="1:92" ht="1.9" customHeight="1">
      <c r="A56" s="8"/>
      <c r="B56" s="131"/>
      <c r="C56" s="1026" t="s">
        <v>1465</v>
      </c>
      <c r="D56" s="380"/>
      <c r="E56" s="380"/>
      <c r="F56" s="381"/>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2"/>
      <c r="AU56" s="137"/>
      <c r="AV56" s="8"/>
      <c r="AW56" s="8"/>
      <c r="AX56" s="890"/>
      <c r="AY56" s="890"/>
      <c r="AZ56" s="890"/>
      <c r="BA56" s="890"/>
      <c r="BB56" s="890"/>
      <c r="BC56" s="890"/>
      <c r="BD56" s="890"/>
      <c r="BE56" s="890"/>
      <c r="BF56" s="890"/>
      <c r="BG56" s="890"/>
      <c r="BH56" s="890"/>
      <c r="BI56" s="890"/>
      <c r="BJ56" s="890"/>
      <c r="BK56" s="890"/>
      <c r="BL56" s="890"/>
      <c r="BM56" s="890"/>
      <c r="BN56" s="890"/>
      <c r="BO56" s="890"/>
      <c r="BP56" s="890"/>
      <c r="BQ56" s="890"/>
      <c r="BR56" s="890"/>
      <c r="BS56" s="890"/>
      <c r="BT56" s="890"/>
      <c r="BU56" s="890"/>
      <c r="BV56" s="890"/>
      <c r="BW56" s="890"/>
      <c r="BX56" s="890"/>
      <c r="BY56" s="890"/>
      <c r="BZ56" s="890"/>
      <c r="CA56" s="890"/>
      <c r="CB56" s="890"/>
      <c r="CC56" s="890"/>
      <c r="CD56" s="890"/>
      <c r="CE56" s="890"/>
      <c r="CF56" s="890"/>
      <c r="CG56" s="890"/>
      <c r="CH56" s="890"/>
      <c r="CI56" s="890"/>
      <c r="CJ56" s="890"/>
      <c r="CK56" s="890"/>
      <c r="CL56" s="890"/>
      <c r="CM56" s="890"/>
      <c r="CN56" s="8"/>
    </row>
    <row r="57" spans="1:92" ht="15" customHeight="1">
      <c r="A57" s="8"/>
      <c r="B57" s="131"/>
      <c r="C57" s="1027"/>
      <c r="D57" s="390" t="s">
        <v>1290</v>
      </c>
      <c r="E57" s="378"/>
      <c r="F57" s="379"/>
      <c r="G57" s="378"/>
      <c r="H57" s="378"/>
      <c r="I57" s="378"/>
      <c r="J57" s="378"/>
      <c r="K57" s="378"/>
      <c r="L57" s="378"/>
      <c r="M57" s="378"/>
      <c r="N57" s="378"/>
      <c r="O57" s="378"/>
      <c r="P57" s="378"/>
      <c r="Q57" s="378"/>
      <c r="R57" s="378"/>
      <c r="S57" s="378"/>
      <c r="T57" s="378"/>
      <c r="U57" s="378"/>
      <c r="V57" s="378"/>
      <c r="W57" s="378"/>
      <c r="X57" s="378"/>
      <c r="Y57" s="378"/>
      <c r="Z57" s="378"/>
      <c r="AA57" s="718"/>
      <c r="AB57" s="719"/>
      <c r="AC57" s="378"/>
      <c r="AD57" s="378"/>
      <c r="AE57" s="378"/>
      <c r="AF57" s="378"/>
      <c r="AG57" s="378"/>
      <c r="AH57" s="378"/>
      <c r="AI57" s="378"/>
      <c r="AJ57" s="378"/>
      <c r="AK57" s="378"/>
      <c r="AL57" s="378"/>
      <c r="AM57" s="378"/>
      <c r="AN57" s="378"/>
      <c r="AO57" s="378"/>
      <c r="AP57" s="378"/>
      <c r="AQ57" s="378"/>
      <c r="AR57" s="378"/>
      <c r="AS57" s="378"/>
      <c r="AT57" s="383"/>
      <c r="AU57" s="137"/>
      <c r="AV57" s="8"/>
      <c r="AW57" s="8"/>
      <c r="AX57" s="890"/>
      <c r="AY57" s="890"/>
      <c r="AZ57" s="890"/>
      <c r="BA57" s="890"/>
      <c r="BB57" s="890"/>
      <c r="BC57" s="890"/>
      <c r="BD57" s="890"/>
      <c r="BE57" s="890"/>
      <c r="BF57" s="890"/>
      <c r="BG57" s="890"/>
      <c r="BH57" s="890"/>
      <c r="BI57" s="890"/>
      <c r="BJ57" s="890"/>
      <c r="BK57" s="890"/>
      <c r="BL57" s="890"/>
      <c r="BM57" s="890"/>
      <c r="BN57" s="890"/>
      <c r="BO57" s="890"/>
      <c r="BP57" s="890"/>
      <c r="BQ57" s="890"/>
      <c r="BR57" s="890"/>
      <c r="BS57" s="890"/>
      <c r="BT57" s="890"/>
      <c r="BU57" s="890"/>
      <c r="BV57" s="890"/>
      <c r="BW57" s="890"/>
      <c r="BX57" s="890"/>
      <c r="BY57" s="890"/>
      <c r="BZ57" s="890"/>
      <c r="CA57" s="890"/>
      <c r="CB57" s="890"/>
      <c r="CC57" s="890"/>
      <c r="CD57" s="890"/>
      <c r="CE57" s="890"/>
      <c r="CF57" s="890"/>
      <c r="CG57" s="890"/>
      <c r="CH57" s="890"/>
      <c r="CI57" s="890"/>
      <c r="CJ57" s="890"/>
      <c r="CK57" s="890"/>
      <c r="CL57" s="890"/>
      <c r="CM57" s="890"/>
      <c r="CN57" s="8"/>
    </row>
    <row r="58" spans="1:92" ht="1.9" customHeight="1">
      <c r="A58" s="8"/>
      <c r="B58" s="131"/>
      <c r="C58" s="1027"/>
      <c r="D58" s="390"/>
      <c r="E58" s="378"/>
      <c r="F58" s="379"/>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83"/>
      <c r="AU58" s="137"/>
      <c r="AV58" s="8"/>
      <c r="AW58" s="8"/>
      <c r="AX58" s="890"/>
      <c r="AY58" s="890"/>
      <c r="AZ58" s="890"/>
      <c r="BA58" s="890"/>
      <c r="BB58" s="890"/>
      <c r="BC58" s="890"/>
      <c r="BD58" s="890"/>
      <c r="BE58" s="890"/>
      <c r="BF58" s="890"/>
      <c r="BG58" s="890"/>
      <c r="BH58" s="890"/>
      <c r="BI58" s="890"/>
      <c r="BJ58" s="890"/>
      <c r="BK58" s="890"/>
      <c r="BL58" s="890"/>
      <c r="BM58" s="890"/>
      <c r="BN58" s="890"/>
      <c r="BO58" s="890"/>
      <c r="BP58" s="890"/>
      <c r="BQ58" s="890"/>
      <c r="BR58" s="890"/>
      <c r="BS58" s="890"/>
      <c r="BT58" s="890"/>
      <c r="BU58" s="890"/>
      <c r="BV58" s="890"/>
      <c r="BW58" s="890"/>
      <c r="BX58" s="890"/>
      <c r="BY58" s="890"/>
      <c r="BZ58" s="890"/>
      <c r="CA58" s="890"/>
      <c r="CB58" s="890"/>
      <c r="CC58" s="890"/>
      <c r="CD58" s="890"/>
      <c r="CE58" s="890"/>
      <c r="CF58" s="890"/>
      <c r="CG58" s="890"/>
      <c r="CH58" s="890"/>
      <c r="CI58" s="890"/>
      <c r="CJ58" s="890"/>
      <c r="CK58" s="890"/>
      <c r="CL58" s="890"/>
      <c r="CM58" s="890"/>
      <c r="CN58" s="8"/>
    </row>
    <row r="59" spans="1:92" ht="1.9" customHeight="1">
      <c r="A59" s="8"/>
      <c r="B59" s="131"/>
      <c r="C59" s="1027"/>
      <c r="D59" s="390"/>
      <c r="E59" s="378"/>
      <c r="F59" s="379"/>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83"/>
      <c r="AU59" s="137"/>
      <c r="AV59" s="8"/>
      <c r="AW59" s="8"/>
      <c r="AX59" s="890"/>
      <c r="AY59" s="890"/>
      <c r="AZ59" s="890"/>
      <c r="BA59" s="890"/>
      <c r="BB59" s="890"/>
      <c r="BC59" s="890"/>
      <c r="BD59" s="890"/>
      <c r="BE59" s="890"/>
      <c r="BF59" s="890"/>
      <c r="BG59" s="890"/>
      <c r="BH59" s="890"/>
      <c r="BI59" s="890"/>
      <c r="BJ59" s="890"/>
      <c r="BK59" s="890"/>
      <c r="BL59" s="890"/>
      <c r="BM59" s="890"/>
      <c r="BN59" s="890"/>
      <c r="BO59" s="890"/>
      <c r="BP59" s="890"/>
      <c r="BQ59" s="890"/>
      <c r="BR59" s="890"/>
      <c r="BS59" s="890"/>
      <c r="BT59" s="890"/>
      <c r="BU59" s="890"/>
      <c r="BV59" s="890"/>
      <c r="BW59" s="890"/>
      <c r="BX59" s="890"/>
      <c r="BY59" s="890"/>
      <c r="BZ59" s="890"/>
      <c r="CA59" s="890"/>
      <c r="CB59" s="890"/>
      <c r="CC59" s="890"/>
      <c r="CD59" s="890"/>
      <c r="CE59" s="890"/>
      <c r="CF59" s="890"/>
      <c r="CG59" s="890"/>
      <c r="CH59" s="890"/>
      <c r="CI59" s="890"/>
      <c r="CJ59" s="890"/>
      <c r="CK59" s="890"/>
      <c r="CL59" s="890"/>
      <c r="CM59" s="890"/>
      <c r="CN59" s="8"/>
    </row>
    <row r="60" spans="1:92" ht="15" customHeight="1">
      <c r="A60" s="8"/>
      <c r="B60" s="131"/>
      <c r="C60" s="1027"/>
      <c r="D60" s="390" t="s">
        <v>1256</v>
      </c>
      <c r="E60" s="378"/>
      <c r="F60" s="379"/>
      <c r="G60" s="378"/>
      <c r="H60" s="378"/>
      <c r="I60" s="378"/>
      <c r="J60" s="378"/>
      <c r="K60" s="378"/>
      <c r="L60" s="378"/>
      <c r="M60" s="378"/>
      <c r="N60" s="378"/>
      <c r="O60" s="378"/>
      <c r="P60" s="378"/>
      <c r="Q60" s="378"/>
      <c r="R60" s="378"/>
      <c r="S60" s="378"/>
      <c r="T60" s="378"/>
      <c r="U60" s="378"/>
      <c r="V60" s="378"/>
      <c r="W60" s="378"/>
      <c r="X60" s="378"/>
      <c r="Y60" s="378"/>
      <c r="Z60" s="378"/>
      <c r="AA60" s="718"/>
      <c r="AB60" s="719"/>
      <c r="AC60" s="378"/>
      <c r="AD60" s="378"/>
      <c r="AE60" s="378"/>
      <c r="AF60" s="378"/>
      <c r="AG60" s="378"/>
      <c r="AH60" s="378"/>
      <c r="AI60" s="378"/>
      <c r="AJ60" s="378"/>
      <c r="AK60" s="378"/>
      <c r="AL60" s="378"/>
      <c r="AM60" s="378"/>
      <c r="AN60" s="378"/>
      <c r="AO60" s="378"/>
      <c r="AP60" s="378"/>
      <c r="AQ60" s="378"/>
      <c r="AR60" s="378"/>
      <c r="AS60" s="378"/>
      <c r="AT60" s="383"/>
      <c r="AU60" s="137"/>
      <c r="AV60" s="8"/>
      <c r="AW60" s="8"/>
      <c r="AX60" s="890"/>
      <c r="AY60" s="890"/>
      <c r="AZ60" s="890"/>
      <c r="BA60" s="890"/>
      <c r="BB60" s="890"/>
      <c r="BC60" s="890"/>
      <c r="BD60" s="890"/>
      <c r="BE60" s="890"/>
      <c r="BF60" s="890"/>
      <c r="BG60" s="890"/>
      <c r="BH60" s="890"/>
      <c r="BI60" s="890"/>
      <c r="BJ60" s="890"/>
      <c r="BK60" s="890"/>
      <c r="BL60" s="890"/>
      <c r="BM60" s="890"/>
      <c r="BN60" s="890"/>
      <c r="BO60" s="890"/>
      <c r="BP60" s="890"/>
      <c r="BQ60" s="890"/>
      <c r="BR60" s="890"/>
      <c r="BS60" s="890"/>
      <c r="BT60" s="890"/>
      <c r="BU60" s="890"/>
      <c r="BV60" s="890"/>
      <c r="BW60" s="890"/>
      <c r="BX60" s="890"/>
      <c r="BY60" s="890"/>
      <c r="BZ60" s="890"/>
      <c r="CA60" s="890"/>
      <c r="CB60" s="890"/>
      <c r="CC60" s="890"/>
      <c r="CD60" s="890"/>
      <c r="CE60" s="890"/>
      <c r="CF60" s="890"/>
      <c r="CG60" s="890"/>
      <c r="CH60" s="890"/>
      <c r="CI60" s="890"/>
      <c r="CJ60" s="890"/>
      <c r="CK60" s="890"/>
      <c r="CL60" s="890"/>
      <c r="CM60" s="890"/>
      <c r="CN60" s="8"/>
    </row>
    <row r="61" spans="1:92" ht="1.9" customHeight="1">
      <c r="A61" s="8"/>
      <c r="B61" s="131"/>
      <c r="C61" s="1028"/>
      <c r="D61" s="384"/>
      <c r="E61" s="384"/>
      <c r="F61" s="385"/>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6"/>
      <c r="AU61" s="137"/>
      <c r="AV61" s="8"/>
      <c r="AW61" s="8"/>
      <c r="AX61" s="890"/>
      <c r="AY61" s="890"/>
      <c r="AZ61" s="890"/>
      <c r="BA61" s="890"/>
      <c r="BB61" s="890"/>
      <c r="BC61" s="890"/>
      <c r="BD61" s="890"/>
      <c r="BE61" s="890"/>
      <c r="BF61" s="890"/>
      <c r="BG61" s="890"/>
      <c r="BH61" s="890"/>
      <c r="BI61" s="890"/>
      <c r="BJ61" s="890"/>
      <c r="BK61" s="890"/>
      <c r="BL61" s="890"/>
      <c r="BM61" s="890"/>
      <c r="BN61" s="890"/>
      <c r="BO61" s="890"/>
      <c r="BP61" s="890"/>
      <c r="BQ61" s="890"/>
      <c r="BR61" s="890"/>
      <c r="BS61" s="890"/>
      <c r="BT61" s="890"/>
      <c r="BU61" s="890"/>
      <c r="BV61" s="890"/>
      <c r="BW61" s="890"/>
      <c r="BX61" s="890"/>
      <c r="BY61" s="890"/>
      <c r="BZ61" s="890"/>
      <c r="CA61" s="890"/>
      <c r="CB61" s="890"/>
      <c r="CC61" s="890"/>
      <c r="CD61" s="890"/>
      <c r="CE61" s="890"/>
      <c r="CF61" s="890"/>
      <c r="CG61" s="890"/>
      <c r="CH61" s="890"/>
      <c r="CI61" s="890"/>
      <c r="CJ61" s="890"/>
      <c r="CK61" s="890"/>
      <c r="CL61" s="890"/>
      <c r="CM61" s="890"/>
      <c r="CN61" s="8"/>
    </row>
    <row r="62" spans="1:92" ht="7.15" customHeight="1">
      <c r="A62" s="8"/>
      <c r="B62" s="131"/>
      <c r="C62" s="132"/>
      <c r="D62" s="366"/>
      <c r="E62" s="366"/>
      <c r="F62" s="389"/>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137"/>
      <c r="AV62" s="8"/>
      <c r="AW62" s="8"/>
      <c r="AX62" s="890"/>
      <c r="AY62" s="890"/>
      <c r="AZ62" s="890"/>
      <c r="BA62" s="890"/>
      <c r="BB62" s="890"/>
      <c r="BC62" s="890"/>
      <c r="BD62" s="890"/>
      <c r="BE62" s="890"/>
      <c r="BF62" s="890"/>
      <c r="BG62" s="890"/>
      <c r="BH62" s="890"/>
      <c r="BI62" s="890"/>
      <c r="BJ62" s="890"/>
      <c r="BK62" s="890"/>
      <c r="BL62" s="890"/>
      <c r="BM62" s="890"/>
      <c r="BN62" s="890"/>
      <c r="BO62" s="890"/>
      <c r="BP62" s="890"/>
      <c r="BQ62" s="890"/>
      <c r="BR62" s="890"/>
      <c r="BS62" s="890"/>
      <c r="BT62" s="890"/>
      <c r="BU62" s="890"/>
      <c r="BV62" s="890"/>
      <c r="BW62" s="890"/>
      <c r="BX62" s="890"/>
      <c r="BY62" s="890"/>
      <c r="BZ62" s="890"/>
      <c r="CA62" s="890"/>
      <c r="CB62" s="890"/>
      <c r="CC62" s="890"/>
      <c r="CD62" s="890"/>
      <c r="CE62" s="890"/>
      <c r="CF62" s="890"/>
      <c r="CG62" s="890"/>
      <c r="CH62" s="890"/>
      <c r="CI62" s="890"/>
      <c r="CJ62" s="890"/>
      <c r="CK62" s="890"/>
      <c r="CL62" s="890"/>
      <c r="CM62" s="890"/>
      <c r="CN62" s="8"/>
    </row>
    <row r="63" spans="1:92" ht="1.9" customHeight="1">
      <c r="A63" s="8"/>
      <c r="B63" s="131"/>
      <c r="C63" s="1026" t="s">
        <v>1466</v>
      </c>
      <c r="D63" s="378"/>
      <c r="E63" s="378"/>
      <c r="F63" s="379"/>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82"/>
      <c r="AU63" s="137"/>
      <c r="AV63" s="8"/>
      <c r="AW63" s="8"/>
      <c r="AX63" s="890"/>
      <c r="AY63" s="890"/>
      <c r="AZ63" s="890"/>
      <c r="BA63" s="890"/>
      <c r="BB63" s="890"/>
      <c r="BC63" s="890"/>
      <c r="BD63" s="890"/>
      <c r="BE63" s="890"/>
      <c r="BF63" s="890"/>
      <c r="BG63" s="890"/>
      <c r="BH63" s="890"/>
      <c r="BI63" s="890"/>
      <c r="BJ63" s="890"/>
      <c r="BK63" s="890"/>
      <c r="BL63" s="890"/>
      <c r="BM63" s="890"/>
      <c r="BN63" s="890"/>
      <c r="BO63" s="890"/>
      <c r="BP63" s="890"/>
      <c r="BQ63" s="890"/>
      <c r="BR63" s="890"/>
      <c r="BS63" s="890"/>
      <c r="BT63" s="890"/>
      <c r="BU63" s="890"/>
      <c r="BV63" s="890"/>
      <c r="BW63" s="890"/>
      <c r="BX63" s="890"/>
      <c r="BY63" s="890"/>
      <c r="BZ63" s="890"/>
      <c r="CA63" s="890"/>
      <c r="CB63" s="890"/>
      <c r="CC63" s="890"/>
      <c r="CD63" s="890"/>
      <c r="CE63" s="890"/>
      <c r="CF63" s="890"/>
      <c r="CG63" s="890"/>
      <c r="CH63" s="890"/>
      <c r="CI63" s="890"/>
      <c r="CJ63" s="890"/>
      <c r="CK63" s="890"/>
      <c r="CL63" s="890"/>
      <c r="CM63" s="890"/>
      <c r="CN63" s="8"/>
    </row>
    <row r="64" spans="1:92" ht="15" customHeight="1">
      <c r="A64" s="8"/>
      <c r="B64" s="131"/>
      <c r="C64" s="1027"/>
      <c r="D64" s="390" t="s">
        <v>1370</v>
      </c>
      <c r="E64" s="378"/>
      <c r="F64" s="379"/>
      <c r="G64" s="378"/>
      <c r="H64" s="378"/>
      <c r="I64" s="378"/>
      <c r="J64" s="378"/>
      <c r="K64" s="378"/>
      <c r="L64" s="378"/>
      <c r="M64" s="378"/>
      <c r="N64" s="378"/>
      <c r="O64" s="378"/>
      <c r="P64" s="378"/>
      <c r="Q64" s="378"/>
      <c r="R64" s="378"/>
      <c r="S64" s="378"/>
      <c r="T64" s="378"/>
      <c r="U64" s="378"/>
      <c r="V64" s="378"/>
      <c r="W64" s="378"/>
      <c r="X64" s="378"/>
      <c r="Y64" s="378"/>
      <c r="Z64" s="378"/>
      <c r="AA64" s="536"/>
      <c r="AB64" s="537"/>
      <c r="AC64" s="537"/>
      <c r="AD64" s="538"/>
      <c r="AE64" s="378"/>
      <c r="AF64" s="378" t="str">
        <f>IF(AA64=data!B67,"Please specify","")</f>
        <v/>
      </c>
      <c r="AG64" s="378"/>
      <c r="AH64" s="378"/>
      <c r="AI64" s="378"/>
      <c r="AJ64" s="969"/>
      <c r="AK64" s="969"/>
      <c r="AL64" s="969"/>
      <c r="AM64" s="969"/>
      <c r="AN64" s="378" t="str">
        <f>IF(AA64=data!B68,"Please specify","")</f>
        <v/>
      </c>
      <c r="AO64" s="378"/>
      <c r="AP64" s="378"/>
      <c r="AQ64" s="378"/>
      <c r="AR64" s="497"/>
      <c r="AS64" s="498" t="str">
        <f>IF(AA64=data!B68,"Year(s)","")</f>
        <v/>
      </c>
      <c r="AT64" s="383"/>
      <c r="AU64" s="137"/>
      <c r="AV64" s="8"/>
      <c r="AW64" s="8"/>
      <c r="AX64" s="890"/>
      <c r="AY64" s="890"/>
      <c r="AZ64" s="890"/>
      <c r="BA64" s="890"/>
      <c r="BB64" s="890"/>
      <c r="BC64" s="890"/>
      <c r="BD64" s="890"/>
      <c r="BE64" s="890"/>
      <c r="BF64" s="890"/>
      <c r="BG64" s="890"/>
      <c r="BH64" s="890"/>
      <c r="BI64" s="890"/>
      <c r="BJ64" s="890"/>
      <c r="BK64" s="890"/>
      <c r="BL64" s="890"/>
      <c r="BM64" s="890"/>
      <c r="BN64" s="890"/>
      <c r="BO64" s="890"/>
      <c r="BP64" s="890"/>
      <c r="BQ64" s="890"/>
      <c r="BR64" s="890"/>
      <c r="BS64" s="890"/>
      <c r="BT64" s="890"/>
      <c r="BU64" s="890"/>
      <c r="BV64" s="890"/>
      <c r="BW64" s="890"/>
      <c r="BX64" s="890"/>
      <c r="BY64" s="890"/>
      <c r="BZ64" s="890"/>
      <c r="CA64" s="890"/>
      <c r="CB64" s="890"/>
      <c r="CC64" s="890"/>
      <c r="CD64" s="890"/>
      <c r="CE64" s="890"/>
      <c r="CF64" s="890"/>
      <c r="CG64" s="890"/>
      <c r="CH64" s="890"/>
      <c r="CI64" s="890"/>
      <c r="CJ64" s="890"/>
      <c r="CK64" s="890"/>
      <c r="CL64" s="890"/>
      <c r="CM64" s="890"/>
      <c r="CN64" s="8"/>
    </row>
    <row r="65" spans="1:92" ht="1.9" customHeight="1">
      <c r="A65" s="8"/>
      <c r="B65" s="131"/>
      <c r="C65" s="1027"/>
      <c r="D65" s="390"/>
      <c r="E65" s="378"/>
      <c r="F65" s="379"/>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83"/>
      <c r="AU65" s="137"/>
      <c r="AV65" s="8"/>
      <c r="AW65" s="8"/>
      <c r="AX65" s="890"/>
      <c r="AY65" s="890"/>
      <c r="AZ65" s="890"/>
      <c r="BA65" s="890"/>
      <c r="BB65" s="890"/>
      <c r="BC65" s="890"/>
      <c r="BD65" s="890"/>
      <c r="BE65" s="890"/>
      <c r="BF65" s="890"/>
      <c r="BG65" s="890"/>
      <c r="BH65" s="890"/>
      <c r="BI65" s="890"/>
      <c r="BJ65" s="890"/>
      <c r="BK65" s="890"/>
      <c r="BL65" s="890"/>
      <c r="BM65" s="890"/>
      <c r="BN65" s="890"/>
      <c r="BO65" s="890"/>
      <c r="BP65" s="890"/>
      <c r="BQ65" s="890"/>
      <c r="BR65" s="890"/>
      <c r="BS65" s="890"/>
      <c r="BT65" s="890"/>
      <c r="BU65" s="890"/>
      <c r="BV65" s="890"/>
      <c r="BW65" s="890"/>
      <c r="BX65" s="890"/>
      <c r="BY65" s="890"/>
      <c r="BZ65" s="890"/>
      <c r="CA65" s="890"/>
      <c r="CB65" s="890"/>
      <c r="CC65" s="890"/>
      <c r="CD65" s="890"/>
      <c r="CE65" s="890"/>
      <c r="CF65" s="890"/>
      <c r="CG65" s="890"/>
      <c r="CH65" s="890"/>
      <c r="CI65" s="890"/>
      <c r="CJ65" s="890"/>
      <c r="CK65" s="890"/>
      <c r="CL65" s="890"/>
      <c r="CM65" s="890"/>
      <c r="CN65" s="8"/>
    </row>
    <row r="66" spans="1:92" ht="15" customHeight="1">
      <c r="A66" s="8"/>
      <c r="B66" s="131"/>
      <c r="C66" s="1027"/>
      <c r="D66" s="390" t="s">
        <v>1369</v>
      </c>
      <c r="E66" s="378"/>
      <c r="F66" s="379"/>
      <c r="G66" s="378"/>
      <c r="H66" s="378"/>
      <c r="I66" s="378"/>
      <c r="J66" s="378"/>
      <c r="K66" s="378"/>
      <c r="L66" s="378"/>
      <c r="M66" s="378"/>
      <c r="N66" s="378"/>
      <c r="O66" s="378"/>
      <c r="P66" s="378"/>
      <c r="Q66" s="378"/>
      <c r="R66" s="378"/>
      <c r="S66" s="378"/>
      <c r="T66" s="378"/>
      <c r="U66" s="378"/>
      <c r="V66" s="378"/>
      <c r="W66" s="378"/>
      <c r="X66" s="378"/>
      <c r="Y66" s="378"/>
      <c r="Z66" s="378"/>
      <c r="AA66" s="976"/>
      <c r="AB66" s="977"/>
      <c r="AC66" s="977"/>
      <c r="AD66" s="978"/>
      <c r="AE66" s="378"/>
      <c r="AF66" s="378"/>
      <c r="AG66" s="378"/>
      <c r="AH66" s="378"/>
      <c r="AI66" s="378"/>
      <c r="AJ66" s="378"/>
      <c r="AK66" s="378"/>
      <c r="AL66" s="378"/>
      <c r="AM66" s="378"/>
      <c r="AN66" s="378"/>
      <c r="AO66" s="378"/>
      <c r="AP66" s="378"/>
      <c r="AQ66" s="378"/>
      <c r="AR66" s="378"/>
      <c r="AS66" s="378"/>
      <c r="AT66" s="383"/>
      <c r="AU66" s="137"/>
      <c r="AV66" s="8"/>
      <c r="AW66" s="8"/>
      <c r="AX66" s="890"/>
      <c r="AY66" s="890"/>
      <c r="AZ66" s="890"/>
      <c r="BA66" s="890"/>
      <c r="BB66" s="890"/>
      <c r="BC66" s="890"/>
      <c r="BD66" s="890"/>
      <c r="BE66" s="890"/>
      <c r="BF66" s="890"/>
      <c r="BG66" s="890"/>
      <c r="BH66" s="890"/>
      <c r="BI66" s="890"/>
      <c r="BJ66" s="890"/>
      <c r="BK66" s="890"/>
      <c r="BL66" s="890"/>
      <c r="BM66" s="890"/>
      <c r="BN66" s="890"/>
      <c r="BO66" s="890"/>
      <c r="BP66" s="890"/>
      <c r="BQ66" s="890"/>
      <c r="BR66" s="890"/>
      <c r="BS66" s="890"/>
      <c r="BT66" s="890"/>
      <c r="BU66" s="890"/>
      <c r="BV66" s="890"/>
      <c r="BW66" s="890"/>
      <c r="BX66" s="890"/>
      <c r="BY66" s="890"/>
      <c r="BZ66" s="890"/>
      <c r="CA66" s="890"/>
      <c r="CB66" s="890"/>
      <c r="CC66" s="890"/>
      <c r="CD66" s="890"/>
      <c r="CE66" s="890"/>
      <c r="CF66" s="890"/>
      <c r="CG66" s="890"/>
      <c r="CH66" s="890"/>
      <c r="CI66" s="890"/>
      <c r="CJ66" s="890"/>
      <c r="CK66" s="890"/>
      <c r="CL66" s="890"/>
      <c r="CM66" s="890"/>
      <c r="CN66" s="8"/>
    </row>
    <row r="67" spans="1:92" ht="1.9" customHeight="1">
      <c r="A67" s="8"/>
      <c r="B67" s="131"/>
      <c r="C67" s="1027"/>
      <c r="D67" s="390"/>
      <c r="E67" s="378"/>
      <c r="F67" s="379"/>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83"/>
      <c r="AU67" s="137"/>
      <c r="AV67" s="8"/>
      <c r="AW67" s="8"/>
      <c r="AX67" s="890"/>
      <c r="AY67" s="890"/>
      <c r="AZ67" s="890"/>
      <c r="BA67" s="890"/>
      <c r="BB67" s="890"/>
      <c r="BC67" s="890"/>
      <c r="BD67" s="890"/>
      <c r="BE67" s="890"/>
      <c r="BF67" s="890"/>
      <c r="BG67" s="890"/>
      <c r="BH67" s="890"/>
      <c r="BI67" s="890"/>
      <c r="BJ67" s="890"/>
      <c r="BK67" s="890"/>
      <c r="BL67" s="890"/>
      <c r="BM67" s="890"/>
      <c r="BN67" s="890"/>
      <c r="BO67" s="890"/>
      <c r="BP67" s="890"/>
      <c r="BQ67" s="890"/>
      <c r="BR67" s="890"/>
      <c r="BS67" s="890"/>
      <c r="BT67" s="890"/>
      <c r="BU67" s="890"/>
      <c r="BV67" s="890"/>
      <c r="BW67" s="890"/>
      <c r="BX67" s="890"/>
      <c r="BY67" s="890"/>
      <c r="BZ67" s="890"/>
      <c r="CA67" s="890"/>
      <c r="CB67" s="890"/>
      <c r="CC67" s="890"/>
      <c r="CD67" s="890"/>
      <c r="CE67" s="890"/>
      <c r="CF67" s="890"/>
      <c r="CG67" s="890"/>
      <c r="CH67" s="890"/>
      <c r="CI67" s="890"/>
      <c r="CJ67" s="890"/>
      <c r="CK67" s="890"/>
      <c r="CL67" s="890"/>
      <c r="CM67" s="890"/>
      <c r="CN67" s="8"/>
    </row>
    <row r="68" spans="1:92" ht="15" customHeight="1">
      <c r="A68" s="8"/>
      <c r="B68" s="131"/>
      <c r="C68" s="1027"/>
      <c r="D68" s="451" t="str">
        <f>IF(AA64=data!B68,"Performance fees, if any, will be crystallised after at least 12 months from","")</f>
        <v/>
      </c>
      <c r="E68" s="450"/>
      <c r="F68" s="450"/>
      <c r="G68" s="450"/>
      <c r="H68" s="450"/>
      <c r="I68" s="450"/>
      <c r="J68" s="450"/>
      <c r="K68" s="450"/>
      <c r="L68" s="450"/>
      <c r="M68" s="450"/>
      <c r="N68" s="450"/>
      <c r="O68" s="450"/>
      <c r="P68" s="450"/>
      <c r="Q68" s="450"/>
      <c r="R68" s="450"/>
      <c r="S68" s="450"/>
      <c r="T68" s="450"/>
      <c r="U68" s="450"/>
      <c r="V68" s="450"/>
      <c r="W68" s="450"/>
      <c r="X68" s="450"/>
      <c r="Y68" s="450"/>
      <c r="Z68" s="378"/>
      <c r="AA68" s="973"/>
      <c r="AB68" s="974"/>
      <c r="AC68" s="974"/>
      <c r="AD68" s="974"/>
      <c r="AE68" s="974"/>
      <c r="AF68" s="974"/>
      <c r="AG68" s="974"/>
      <c r="AH68" s="974"/>
      <c r="AI68" s="974"/>
      <c r="AJ68" s="974"/>
      <c r="AK68" s="974"/>
      <c r="AL68" s="974"/>
      <c r="AM68" s="974"/>
      <c r="AN68" s="974"/>
      <c r="AO68" s="975"/>
      <c r="AP68" s="378"/>
      <c r="AQ68" s="378"/>
      <c r="AR68" s="378"/>
      <c r="AS68" s="378"/>
      <c r="AT68" s="383"/>
      <c r="AU68" s="137"/>
      <c r="AV68" s="8"/>
      <c r="AW68" s="8"/>
      <c r="AX68" s="890"/>
      <c r="AY68" s="890"/>
      <c r="AZ68" s="890"/>
      <c r="BA68" s="890"/>
      <c r="BB68" s="890"/>
      <c r="BC68" s="890"/>
      <c r="BD68" s="890"/>
      <c r="BE68" s="890"/>
      <c r="BF68" s="890"/>
      <c r="BG68" s="890"/>
      <c r="BH68" s="890"/>
      <c r="BI68" s="890"/>
      <c r="BJ68" s="890"/>
      <c r="BK68" s="890"/>
      <c r="BL68" s="890"/>
      <c r="BM68" s="890"/>
      <c r="BN68" s="890"/>
      <c r="BO68" s="890"/>
      <c r="BP68" s="890"/>
      <c r="BQ68" s="890"/>
      <c r="BR68" s="890"/>
      <c r="BS68" s="890"/>
      <c r="BT68" s="890"/>
      <c r="BU68" s="890"/>
      <c r="BV68" s="890"/>
      <c r="BW68" s="890"/>
      <c r="BX68" s="890"/>
      <c r="BY68" s="890"/>
      <c r="BZ68" s="890"/>
      <c r="CA68" s="890"/>
      <c r="CB68" s="890"/>
      <c r="CC68" s="890"/>
      <c r="CD68" s="890"/>
      <c r="CE68" s="890"/>
      <c r="CF68" s="890"/>
      <c r="CG68" s="890"/>
      <c r="CH68" s="890"/>
      <c r="CI68" s="890"/>
      <c r="CJ68" s="890"/>
      <c r="CK68" s="890"/>
      <c r="CL68" s="890"/>
      <c r="CM68" s="890"/>
      <c r="CN68" s="8"/>
    </row>
    <row r="69" spans="1:92" ht="19.5" customHeight="1">
      <c r="A69" s="8"/>
      <c r="B69" s="131"/>
      <c r="C69" s="1027"/>
      <c r="D69" s="391" t="str">
        <f>IF(AA64=data!B68,"the creation of the fund/compartment/share class","")</f>
        <v/>
      </c>
      <c r="E69" s="378"/>
      <c r="F69" s="379"/>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83"/>
      <c r="AU69" s="137"/>
      <c r="AV69" s="8"/>
      <c r="AW69" s="8"/>
      <c r="AX69" s="890"/>
      <c r="AY69" s="890"/>
      <c r="AZ69" s="890"/>
      <c r="BA69" s="890"/>
      <c r="BB69" s="890"/>
      <c r="BC69" s="890"/>
      <c r="BD69" s="890"/>
      <c r="BE69" s="890"/>
      <c r="BF69" s="890"/>
      <c r="BG69" s="890"/>
      <c r="BH69" s="890"/>
      <c r="BI69" s="890"/>
      <c r="BJ69" s="890"/>
      <c r="BK69" s="890"/>
      <c r="BL69" s="890"/>
      <c r="BM69" s="890"/>
      <c r="BN69" s="890"/>
      <c r="BO69" s="890"/>
      <c r="BP69" s="890"/>
      <c r="BQ69" s="890"/>
      <c r="BR69" s="890"/>
      <c r="BS69" s="890"/>
      <c r="BT69" s="890"/>
      <c r="BU69" s="890"/>
      <c r="BV69" s="890"/>
      <c r="BW69" s="890"/>
      <c r="BX69" s="890"/>
      <c r="BY69" s="890"/>
      <c r="BZ69" s="890"/>
      <c r="CA69" s="890"/>
      <c r="CB69" s="890"/>
      <c r="CC69" s="890"/>
      <c r="CD69" s="890"/>
      <c r="CE69" s="890"/>
      <c r="CF69" s="890"/>
      <c r="CG69" s="890"/>
      <c r="CH69" s="890"/>
      <c r="CI69" s="890"/>
      <c r="CJ69" s="890"/>
      <c r="CK69" s="890"/>
      <c r="CL69" s="890"/>
      <c r="CM69" s="890"/>
      <c r="CN69" s="8"/>
    </row>
    <row r="70" spans="1:92" ht="25.15" customHeight="1">
      <c r="A70" s="8"/>
      <c r="B70" s="131"/>
      <c r="C70" s="1027"/>
      <c r="D70" s="391" t="str">
        <f>IF(AA64=data!B67,"If crystallisation frequency is less than yearly, select reason ","")</f>
        <v/>
      </c>
      <c r="E70" s="378"/>
      <c r="F70" s="379"/>
      <c r="G70" s="378"/>
      <c r="H70" s="378"/>
      <c r="I70" s="378"/>
      <c r="J70" s="378"/>
      <c r="K70" s="378"/>
      <c r="L70" s="378"/>
      <c r="M70" s="378"/>
      <c r="N70" s="378"/>
      <c r="O70" s="378"/>
      <c r="P70" s="378"/>
      <c r="Q70" s="378"/>
      <c r="R70" s="378"/>
      <c r="S70" s="378"/>
      <c r="T70" s="378"/>
      <c r="U70" s="378"/>
      <c r="V70" s="378"/>
      <c r="W70" s="378"/>
      <c r="X70" s="378"/>
      <c r="Y70" s="378"/>
      <c r="Z70" s="378"/>
      <c r="AA70" s="883"/>
      <c r="AB70" s="970"/>
      <c r="AC70" s="970"/>
      <c r="AD70" s="970"/>
      <c r="AE70" s="970"/>
      <c r="AF70" s="970"/>
      <c r="AG70" s="970"/>
      <c r="AH70" s="970"/>
      <c r="AI70" s="970"/>
      <c r="AJ70" s="970"/>
      <c r="AK70" s="970"/>
      <c r="AL70" s="970"/>
      <c r="AM70" s="970"/>
      <c r="AN70" s="970"/>
      <c r="AO70" s="970"/>
      <c r="AP70" s="970"/>
      <c r="AQ70" s="970"/>
      <c r="AR70" s="970"/>
      <c r="AS70" s="971"/>
      <c r="AT70" s="383"/>
      <c r="AU70" s="137"/>
      <c r="AV70" s="8"/>
      <c r="AW70" s="8"/>
      <c r="AX70" s="890"/>
      <c r="AY70" s="890"/>
      <c r="AZ70" s="890"/>
      <c r="BA70" s="890"/>
      <c r="BB70" s="890"/>
      <c r="BC70" s="890"/>
      <c r="BD70" s="890"/>
      <c r="BE70" s="890"/>
      <c r="BF70" s="890"/>
      <c r="BG70" s="890"/>
      <c r="BH70" s="890"/>
      <c r="BI70" s="890"/>
      <c r="BJ70" s="890"/>
      <c r="BK70" s="890"/>
      <c r="BL70" s="890"/>
      <c r="BM70" s="890"/>
      <c r="BN70" s="890"/>
      <c r="BO70" s="890"/>
      <c r="BP70" s="890"/>
      <c r="BQ70" s="890"/>
      <c r="BR70" s="890"/>
      <c r="BS70" s="890"/>
      <c r="BT70" s="890"/>
      <c r="BU70" s="890"/>
      <c r="BV70" s="890"/>
      <c r="BW70" s="890"/>
      <c r="BX70" s="890"/>
      <c r="BY70" s="890"/>
      <c r="BZ70" s="890"/>
      <c r="CA70" s="890"/>
      <c r="CB70" s="890"/>
      <c r="CC70" s="890"/>
      <c r="CD70" s="890"/>
      <c r="CE70" s="890"/>
      <c r="CF70" s="890"/>
      <c r="CG70" s="890"/>
      <c r="CH70" s="890"/>
      <c r="CI70" s="890"/>
      <c r="CJ70" s="890"/>
      <c r="CK70" s="890"/>
      <c r="CL70" s="890"/>
      <c r="CM70" s="890"/>
      <c r="CN70" s="8"/>
    </row>
    <row r="71" spans="1:92" ht="1.9" customHeight="1">
      <c r="A71" s="8"/>
      <c r="B71" s="131"/>
      <c r="C71" s="1028"/>
      <c r="D71" s="388"/>
      <c r="E71" s="384"/>
      <c r="F71" s="385"/>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6"/>
      <c r="AU71" s="137"/>
      <c r="AV71" s="8"/>
      <c r="AW71" s="8"/>
      <c r="AX71" s="890"/>
      <c r="AY71" s="890"/>
      <c r="AZ71" s="890"/>
      <c r="BA71" s="890"/>
      <c r="BB71" s="890"/>
      <c r="BC71" s="890"/>
      <c r="BD71" s="890"/>
      <c r="BE71" s="890"/>
      <c r="BF71" s="890"/>
      <c r="BG71" s="890"/>
      <c r="BH71" s="890"/>
      <c r="BI71" s="890"/>
      <c r="BJ71" s="890"/>
      <c r="BK71" s="890"/>
      <c r="BL71" s="890"/>
      <c r="BM71" s="890"/>
      <c r="BN71" s="890"/>
      <c r="BO71" s="890"/>
      <c r="BP71" s="890"/>
      <c r="BQ71" s="890"/>
      <c r="BR71" s="890"/>
      <c r="BS71" s="890"/>
      <c r="BT71" s="890"/>
      <c r="BU71" s="890"/>
      <c r="BV71" s="890"/>
      <c r="BW71" s="890"/>
      <c r="BX71" s="890"/>
      <c r="BY71" s="890"/>
      <c r="BZ71" s="890"/>
      <c r="CA71" s="890"/>
      <c r="CB71" s="890"/>
      <c r="CC71" s="890"/>
      <c r="CD71" s="890"/>
      <c r="CE71" s="890"/>
      <c r="CF71" s="890"/>
      <c r="CG71" s="890"/>
      <c r="CH71" s="890"/>
      <c r="CI71" s="890"/>
      <c r="CJ71" s="890"/>
      <c r="CK71" s="890"/>
      <c r="CL71" s="890"/>
      <c r="CM71" s="890"/>
      <c r="CN71" s="8"/>
    </row>
    <row r="72" spans="1:92" ht="7.15" customHeight="1">
      <c r="A72" s="8"/>
      <c r="B72" s="131"/>
      <c r="C72" s="132"/>
      <c r="D72" s="132"/>
      <c r="E72" s="132"/>
      <c r="F72" s="15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c r="AM72" s="132"/>
      <c r="AN72" s="132"/>
      <c r="AO72" s="132"/>
      <c r="AP72" s="132"/>
      <c r="AQ72" s="132"/>
      <c r="AR72" s="132"/>
      <c r="AS72" s="132"/>
      <c r="AT72" s="132"/>
      <c r="AU72" s="137"/>
      <c r="AV72" s="8"/>
      <c r="AW72" s="8"/>
      <c r="AX72" s="890"/>
      <c r="AY72" s="890"/>
      <c r="AZ72" s="890"/>
      <c r="BA72" s="890"/>
      <c r="BB72" s="890"/>
      <c r="BC72" s="890"/>
      <c r="BD72" s="890"/>
      <c r="BE72" s="890"/>
      <c r="BF72" s="890"/>
      <c r="BG72" s="890"/>
      <c r="BH72" s="890"/>
      <c r="BI72" s="890"/>
      <c r="BJ72" s="890"/>
      <c r="BK72" s="890"/>
      <c r="BL72" s="890"/>
      <c r="BM72" s="890"/>
      <c r="BN72" s="890"/>
      <c r="BO72" s="890"/>
      <c r="BP72" s="890"/>
      <c r="BQ72" s="890"/>
      <c r="BR72" s="890"/>
      <c r="BS72" s="890"/>
      <c r="BT72" s="890"/>
      <c r="BU72" s="890"/>
      <c r="BV72" s="890"/>
      <c r="BW72" s="890"/>
      <c r="BX72" s="890"/>
      <c r="BY72" s="890"/>
      <c r="BZ72" s="890"/>
      <c r="CA72" s="890"/>
      <c r="CB72" s="890"/>
      <c r="CC72" s="890"/>
      <c r="CD72" s="890"/>
      <c r="CE72" s="890"/>
      <c r="CF72" s="890"/>
      <c r="CG72" s="890"/>
      <c r="CH72" s="890"/>
      <c r="CI72" s="890"/>
      <c r="CJ72" s="890"/>
      <c r="CK72" s="890"/>
      <c r="CL72" s="890"/>
      <c r="CM72" s="890"/>
      <c r="CN72" s="8"/>
    </row>
    <row r="73" spans="1:92" ht="1.9" customHeight="1">
      <c r="A73" s="8"/>
      <c r="B73" s="131"/>
      <c r="C73" s="964" t="s">
        <v>1467</v>
      </c>
      <c r="D73" s="380"/>
      <c r="E73" s="380"/>
      <c r="F73" s="381"/>
      <c r="G73" s="380"/>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2"/>
      <c r="AU73" s="137"/>
      <c r="AV73" s="8"/>
      <c r="AW73" s="8"/>
      <c r="AX73" s="890"/>
      <c r="AY73" s="890"/>
      <c r="AZ73" s="890"/>
      <c r="BA73" s="890"/>
      <c r="BB73" s="890"/>
      <c r="BC73" s="890"/>
      <c r="BD73" s="890"/>
      <c r="BE73" s="890"/>
      <c r="BF73" s="890"/>
      <c r="BG73" s="890"/>
      <c r="BH73" s="890"/>
      <c r="BI73" s="890"/>
      <c r="BJ73" s="890"/>
      <c r="BK73" s="890"/>
      <c r="BL73" s="890"/>
      <c r="BM73" s="890"/>
      <c r="BN73" s="890"/>
      <c r="BO73" s="890"/>
      <c r="BP73" s="890"/>
      <c r="BQ73" s="890"/>
      <c r="BR73" s="890"/>
      <c r="BS73" s="890"/>
      <c r="BT73" s="890"/>
      <c r="BU73" s="890"/>
      <c r="BV73" s="890"/>
      <c r="BW73" s="890"/>
      <c r="BX73" s="890"/>
      <c r="BY73" s="890"/>
      <c r="BZ73" s="890"/>
      <c r="CA73" s="890"/>
      <c r="CB73" s="890"/>
      <c r="CC73" s="890"/>
      <c r="CD73" s="890"/>
      <c r="CE73" s="890"/>
      <c r="CF73" s="890"/>
      <c r="CG73" s="890"/>
      <c r="CH73" s="890"/>
      <c r="CI73" s="890"/>
      <c r="CJ73" s="890"/>
      <c r="CK73" s="890"/>
      <c r="CL73" s="890"/>
      <c r="CM73" s="890"/>
      <c r="CN73" s="8"/>
    </row>
    <row r="74" spans="1:92" ht="15" customHeight="1">
      <c r="A74" s="8"/>
      <c r="B74" s="131"/>
      <c r="C74" s="965"/>
      <c r="D74" s="390" t="s">
        <v>1254</v>
      </c>
      <c r="E74" s="378"/>
      <c r="F74" s="379"/>
      <c r="G74" s="378"/>
      <c r="H74" s="378"/>
      <c r="I74" s="378"/>
      <c r="J74" s="378"/>
      <c r="K74" s="378"/>
      <c r="L74" s="378"/>
      <c r="M74" s="378"/>
      <c r="N74" s="378"/>
      <c r="O74" s="378"/>
      <c r="P74" s="378"/>
      <c r="Q74" s="378"/>
      <c r="R74" s="378"/>
      <c r="S74" s="378"/>
      <c r="T74" s="378"/>
      <c r="U74" s="378"/>
      <c r="V74" s="378"/>
      <c r="W74" s="378"/>
      <c r="X74" s="378"/>
      <c r="Y74" s="378"/>
      <c r="Z74" s="378"/>
      <c r="AA74" s="536"/>
      <c r="AB74" s="537"/>
      <c r="AC74" s="537"/>
      <c r="AD74" s="538"/>
      <c r="AE74" s="378"/>
      <c r="AF74" s="378"/>
      <c r="AG74" s="378"/>
      <c r="AH74" s="378"/>
      <c r="AI74" s="378"/>
      <c r="AJ74" s="378"/>
      <c r="AK74" s="378"/>
      <c r="AL74" s="378"/>
      <c r="AM74" s="378"/>
      <c r="AN74" s="378"/>
      <c r="AO74" s="378"/>
      <c r="AP74" s="378"/>
      <c r="AQ74" s="378"/>
      <c r="AR74" s="378"/>
      <c r="AS74" s="378"/>
      <c r="AT74" s="383"/>
      <c r="AU74" s="137"/>
      <c r="AV74" s="8"/>
      <c r="AW74" s="532" t="str">
        <f>IF(AND('1. General Information'!$Q$9=data!$A$2,$AA$32=1,$AA$34=1),"","3")</f>
        <v>3</v>
      </c>
      <c r="AX74" s="890" t="s">
        <v>1475</v>
      </c>
      <c r="AY74" s="890"/>
      <c r="AZ74" s="890"/>
      <c r="BA74" s="890"/>
      <c r="BB74" s="890"/>
      <c r="BC74" s="890"/>
      <c r="BD74" s="890"/>
      <c r="BE74" s="890"/>
      <c r="BF74" s="890"/>
      <c r="BG74" s="890"/>
      <c r="BH74" s="890"/>
      <c r="BI74" s="890"/>
      <c r="BJ74" s="890"/>
      <c r="BK74" s="890"/>
      <c r="BL74" s="890"/>
      <c r="BM74" s="890"/>
      <c r="BN74" s="890"/>
      <c r="BO74" s="890"/>
      <c r="BP74" s="890"/>
      <c r="BQ74" s="890"/>
      <c r="BR74" s="890"/>
      <c r="BS74" s="890"/>
      <c r="BT74" s="890"/>
      <c r="BU74" s="890"/>
      <c r="BV74" s="890"/>
      <c r="BW74" s="890"/>
      <c r="BX74" s="890"/>
      <c r="BY74" s="890"/>
      <c r="BZ74" s="890"/>
      <c r="CA74" s="890"/>
      <c r="CB74" s="890"/>
      <c r="CC74" s="890"/>
      <c r="CD74" s="890"/>
      <c r="CE74" s="890"/>
      <c r="CF74" s="890"/>
      <c r="CG74" s="890"/>
      <c r="CH74" s="890"/>
      <c r="CI74" s="890"/>
      <c r="CJ74" s="890"/>
      <c r="CK74" s="890"/>
      <c r="CL74" s="890"/>
      <c r="CM74" s="890"/>
      <c r="CN74" s="8"/>
    </row>
    <row r="75" spans="1:92" ht="1.9" customHeight="1">
      <c r="A75" s="8"/>
      <c r="B75" s="131"/>
      <c r="C75" s="965"/>
      <c r="D75" s="390"/>
      <c r="E75" s="378"/>
      <c r="F75" s="379"/>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83"/>
      <c r="AU75" s="137"/>
      <c r="AV75" s="8"/>
      <c r="AW75" s="8"/>
      <c r="AX75" s="890"/>
      <c r="AY75" s="890"/>
      <c r="AZ75" s="890"/>
      <c r="BA75" s="890"/>
      <c r="BB75" s="890"/>
      <c r="BC75" s="890"/>
      <c r="BD75" s="890"/>
      <c r="BE75" s="890"/>
      <c r="BF75" s="890"/>
      <c r="BG75" s="890"/>
      <c r="BH75" s="890"/>
      <c r="BI75" s="890"/>
      <c r="BJ75" s="890"/>
      <c r="BK75" s="890"/>
      <c r="BL75" s="890"/>
      <c r="BM75" s="890"/>
      <c r="BN75" s="890"/>
      <c r="BO75" s="890"/>
      <c r="BP75" s="890"/>
      <c r="BQ75" s="890"/>
      <c r="BR75" s="890"/>
      <c r="BS75" s="890"/>
      <c r="BT75" s="890"/>
      <c r="BU75" s="890"/>
      <c r="BV75" s="890"/>
      <c r="BW75" s="890"/>
      <c r="BX75" s="890"/>
      <c r="BY75" s="890"/>
      <c r="BZ75" s="890"/>
      <c r="CA75" s="890"/>
      <c r="CB75" s="890"/>
      <c r="CC75" s="890"/>
      <c r="CD75" s="890"/>
      <c r="CE75" s="890"/>
      <c r="CF75" s="890"/>
      <c r="CG75" s="890"/>
      <c r="CH75" s="890"/>
      <c r="CI75" s="890"/>
      <c r="CJ75" s="890"/>
      <c r="CK75" s="890"/>
      <c r="CL75" s="890"/>
      <c r="CM75" s="890"/>
      <c r="CN75" s="8"/>
    </row>
    <row r="76" spans="1:92" ht="25.15" customHeight="1">
      <c r="A76" s="8"/>
      <c r="B76" s="131"/>
      <c r="C76" s="965"/>
      <c r="D76" s="391" t="s">
        <v>1269</v>
      </c>
      <c r="E76" s="378"/>
      <c r="F76" s="379"/>
      <c r="G76" s="378"/>
      <c r="H76" s="378"/>
      <c r="I76" s="378"/>
      <c r="J76" s="378"/>
      <c r="K76" s="378"/>
      <c r="L76" s="378"/>
      <c r="M76" s="378"/>
      <c r="N76" s="378"/>
      <c r="O76" s="378"/>
      <c r="P76" s="378"/>
      <c r="Q76" s="378"/>
      <c r="R76" s="378"/>
      <c r="S76" s="378"/>
      <c r="T76" s="378"/>
      <c r="U76" s="378"/>
      <c r="V76" s="378"/>
      <c r="W76" s="378"/>
      <c r="X76" s="378"/>
      <c r="Y76" s="378"/>
      <c r="Z76" s="378"/>
      <c r="AA76" s="883"/>
      <c r="AB76" s="970"/>
      <c r="AC76" s="970"/>
      <c r="AD76" s="970"/>
      <c r="AE76" s="970"/>
      <c r="AF76" s="970"/>
      <c r="AG76" s="970"/>
      <c r="AH76" s="970"/>
      <c r="AI76" s="970"/>
      <c r="AJ76" s="970"/>
      <c r="AK76" s="970"/>
      <c r="AL76" s="970"/>
      <c r="AM76" s="970"/>
      <c r="AN76" s="970"/>
      <c r="AO76" s="970"/>
      <c r="AP76" s="970"/>
      <c r="AQ76" s="970"/>
      <c r="AR76" s="970"/>
      <c r="AS76" s="971"/>
      <c r="AT76" s="383"/>
      <c r="AU76" s="137"/>
      <c r="AV76" s="8"/>
      <c r="AW76" s="8"/>
      <c r="AX76" s="890"/>
      <c r="AY76" s="890"/>
      <c r="AZ76" s="890"/>
      <c r="BA76" s="890"/>
      <c r="BB76" s="890"/>
      <c r="BC76" s="890"/>
      <c r="BD76" s="890"/>
      <c r="BE76" s="890"/>
      <c r="BF76" s="890"/>
      <c r="BG76" s="890"/>
      <c r="BH76" s="890"/>
      <c r="BI76" s="890"/>
      <c r="BJ76" s="890"/>
      <c r="BK76" s="890"/>
      <c r="BL76" s="890"/>
      <c r="BM76" s="890"/>
      <c r="BN76" s="890"/>
      <c r="BO76" s="890"/>
      <c r="BP76" s="890"/>
      <c r="BQ76" s="890"/>
      <c r="BR76" s="890"/>
      <c r="BS76" s="890"/>
      <c r="BT76" s="890"/>
      <c r="BU76" s="890"/>
      <c r="BV76" s="890"/>
      <c r="BW76" s="890"/>
      <c r="BX76" s="890"/>
      <c r="BY76" s="890"/>
      <c r="BZ76" s="890"/>
      <c r="CA76" s="890"/>
      <c r="CB76" s="890"/>
      <c r="CC76" s="890"/>
      <c r="CD76" s="890"/>
      <c r="CE76" s="890"/>
      <c r="CF76" s="890"/>
      <c r="CG76" s="890"/>
      <c r="CH76" s="890"/>
      <c r="CI76" s="890"/>
      <c r="CJ76" s="890"/>
      <c r="CK76" s="890"/>
      <c r="CL76" s="890"/>
      <c r="CM76" s="890"/>
      <c r="CN76" s="8"/>
    </row>
    <row r="77" spans="1:92" ht="1.9" customHeight="1">
      <c r="A77" s="8"/>
      <c r="B77" s="131"/>
      <c r="C77" s="966"/>
      <c r="D77" s="384"/>
      <c r="E77" s="384"/>
      <c r="F77" s="385"/>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6"/>
      <c r="AU77" s="137"/>
      <c r="AV77" s="8"/>
      <c r="AW77" s="8"/>
      <c r="AX77" s="890"/>
      <c r="AY77" s="890"/>
      <c r="AZ77" s="890"/>
      <c r="BA77" s="890"/>
      <c r="BB77" s="890"/>
      <c r="BC77" s="890"/>
      <c r="BD77" s="890"/>
      <c r="BE77" s="890"/>
      <c r="BF77" s="890"/>
      <c r="BG77" s="890"/>
      <c r="BH77" s="890"/>
      <c r="BI77" s="890"/>
      <c r="BJ77" s="890"/>
      <c r="BK77" s="890"/>
      <c r="BL77" s="890"/>
      <c r="BM77" s="890"/>
      <c r="BN77" s="890"/>
      <c r="BO77" s="890"/>
      <c r="BP77" s="890"/>
      <c r="BQ77" s="890"/>
      <c r="BR77" s="890"/>
      <c r="BS77" s="890"/>
      <c r="BT77" s="890"/>
      <c r="BU77" s="890"/>
      <c r="BV77" s="890"/>
      <c r="BW77" s="890"/>
      <c r="BX77" s="890"/>
      <c r="BY77" s="890"/>
      <c r="BZ77" s="890"/>
      <c r="CA77" s="890"/>
      <c r="CB77" s="890"/>
      <c r="CC77" s="890"/>
      <c r="CD77" s="890"/>
      <c r="CE77" s="890"/>
      <c r="CF77" s="890"/>
      <c r="CG77" s="890"/>
      <c r="CH77" s="890"/>
      <c r="CI77" s="890"/>
      <c r="CJ77" s="890"/>
      <c r="CK77" s="890"/>
      <c r="CL77" s="890"/>
      <c r="CM77" s="890"/>
      <c r="CN77" s="8"/>
    </row>
    <row r="78" spans="1:92" ht="7.15" customHeight="1">
      <c r="A78" s="8"/>
      <c r="B78" s="131"/>
      <c r="C78" s="132"/>
      <c r="D78" s="132"/>
      <c r="E78" s="132"/>
      <c r="F78" s="15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7"/>
      <c r="AV78" s="8"/>
      <c r="AW78" s="8"/>
      <c r="AX78" s="890"/>
      <c r="AY78" s="890"/>
      <c r="AZ78" s="890"/>
      <c r="BA78" s="890"/>
      <c r="BB78" s="890"/>
      <c r="BC78" s="890"/>
      <c r="BD78" s="890"/>
      <c r="BE78" s="890"/>
      <c r="BF78" s="890"/>
      <c r="BG78" s="890"/>
      <c r="BH78" s="890"/>
      <c r="BI78" s="890"/>
      <c r="BJ78" s="890"/>
      <c r="BK78" s="890"/>
      <c r="BL78" s="890"/>
      <c r="BM78" s="890"/>
      <c r="BN78" s="890"/>
      <c r="BO78" s="890"/>
      <c r="BP78" s="890"/>
      <c r="BQ78" s="890"/>
      <c r="BR78" s="890"/>
      <c r="BS78" s="890"/>
      <c r="BT78" s="890"/>
      <c r="BU78" s="890"/>
      <c r="BV78" s="890"/>
      <c r="BW78" s="890"/>
      <c r="BX78" s="890"/>
      <c r="BY78" s="890"/>
      <c r="BZ78" s="890"/>
      <c r="CA78" s="890"/>
      <c r="CB78" s="890"/>
      <c r="CC78" s="890"/>
      <c r="CD78" s="890"/>
      <c r="CE78" s="890"/>
      <c r="CF78" s="890"/>
      <c r="CG78" s="890"/>
      <c r="CH78" s="890"/>
      <c r="CI78" s="890"/>
      <c r="CJ78" s="890"/>
      <c r="CK78" s="890"/>
      <c r="CL78" s="890"/>
      <c r="CM78" s="890"/>
      <c r="CN78" s="8"/>
    </row>
    <row r="79" spans="1:92" ht="4.9000000000000004" customHeight="1">
      <c r="A79" s="8"/>
      <c r="B79" s="131"/>
      <c r="C79" s="964" t="s">
        <v>1468</v>
      </c>
      <c r="D79" s="527"/>
      <c r="E79" s="528"/>
      <c r="F79" s="528"/>
      <c r="G79" s="528"/>
      <c r="H79" s="528"/>
      <c r="I79" s="528"/>
      <c r="J79" s="528"/>
      <c r="K79" s="528"/>
      <c r="L79" s="528"/>
      <c r="M79" s="528"/>
      <c r="N79" s="528"/>
      <c r="O79" s="528"/>
      <c r="P79" s="528"/>
      <c r="Q79" s="528"/>
      <c r="R79" s="528"/>
      <c r="S79" s="528"/>
      <c r="T79" s="528"/>
      <c r="U79" s="528"/>
      <c r="V79" s="528"/>
      <c r="W79" s="528"/>
      <c r="X79" s="528"/>
      <c r="Y79" s="528"/>
      <c r="Z79" s="380"/>
      <c r="AA79" s="380"/>
      <c r="AB79" s="380"/>
      <c r="AC79" s="380"/>
      <c r="AD79" s="380"/>
      <c r="AE79" s="380"/>
      <c r="AF79" s="380"/>
      <c r="AG79" s="380"/>
      <c r="AH79" s="380"/>
      <c r="AI79" s="380"/>
      <c r="AJ79" s="380"/>
      <c r="AK79" s="380"/>
      <c r="AL79" s="380"/>
      <c r="AM79" s="380"/>
      <c r="AN79" s="380"/>
      <c r="AO79" s="380"/>
      <c r="AP79" s="380"/>
      <c r="AQ79" s="380"/>
      <c r="AR79" s="380"/>
      <c r="AS79" s="380"/>
      <c r="AT79" s="382"/>
      <c r="AU79" s="137"/>
      <c r="AV79" s="8"/>
      <c r="AW79" s="8"/>
      <c r="AX79" s="890"/>
      <c r="AY79" s="890"/>
      <c r="AZ79" s="890"/>
      <c r="BA79" s="890"/>
      <c r="BB79" s="890"/>
      <c r="BC79" s="890"/>
      <c r="BD79" s="890"/>
      <c r="BE79" s="890"/>
      <c r="BF79" s="890"/>
      <c r="BG79" s="890"/>
      <c r="BH79" s="890"/>
      <c r="BI79" s="890"/>
      <c r="BJ79" s="890"/>
      <c r="BK79" s="890"/>
      <c r="BL79" s="890"/>
      <c r="BM79" s="890"/>
      <c r="BN79" s="890"/>
      <c r="BO79" s="890"/>
      <c r="BP79" s="890"/>
      <c r="BQ79" s="890"/>
      <c r="BR79" s="890"/>
      <c r="BS79" s="890"/>
      <c r="BT79" s="890"/>
      <c r="BU79" s="890"/>
      <c r="BV79" s="890"/>
      <c r="BW79" s="890"/>
      <c r="BX79" s="890"/>
      <c r="BY79" s="890"/>
      <c r="BZ79" s="890"/>
      <c r="CA79" s="890"/>
      <c r="CB79" s="890"/>
      <c r="CC79" s="890"/>
      <c r="CD79" s="890"/>
      <c r="CE79" s="890"/>
      <c r="CF79" s="890"/>
      <c r="CG79" s="890"/>
      <c r="CH79" s="890"/>
      <c r="CI79" s="890"/>
      <c r="CJ79" s="890"/>
      <c r="CK79" s="890"/>
      <c r="CL79" s="890"/>
      <c r="CM79" s="890"/>
      <c r="CN79" s="8"/>
    </row>
    <row r="80" spans="1:92" ht="21" customHeight="1">
      <c r="A80" s="8"/>
      <c r="B80" s="131"/>
      <c r="C80" s="965"/>
      <c r="D80" s="992" t="str">
        <f>IF('1. General Information'!Q9&lt;&gt;data!$A$2, "The prospectus/issuing document and/or, for in scope AIFs other than Part II UCIs, the Art.23 AIFMD Investor Information (as applicable)" &amp; " clearly inform(s) investors about the existence of performance fees and set(s) out all necessary information to enable investors to properly understand the performance fee model and the computation methodology" &amp; " (see footnote 2)","The prospectus clearly sets out all information necessary to enable investors to properly understand the performance fee model" &amp; " (see footnote 2)")</f>
        <v>The prospectus/issuing document and/or, for in scope AIFs other than Part II UCIs, the Art.23 AIFMD Investor Information (as applicable) clearly inform(s) investors about the existence of performance fees and set(s) out all necessary information to enable investors to properly understand the performance fee model and the computation methodology (see footnote 2)</v>
      </c>
      <c r="E80" s="993"/>
      <c r="F80" s="993"/>
      <c r="G80" s="993"/>
      <c r="H80" s="993"/>
      <c r="I80" s="993"/>
      <c r="J80" s="993"/>
      <c r="K80" s="993"/>
      <c r="L80" s="993"/>
      <c r="M80" s="993"/>
      <c r="N80" s="993"/>
      <c r="O80" s="993"/>
      <c r="P80" s="993"/>
      <c r="Q80" s="993"/>
      <c r="R80" s="993"/>
      <c r="S80" s="993"/>
      <c r="T80" s="993"/>
      <c r="U80" s="993"/>
      <c r="V80" s="993"/>
      <c r="W80" s="993"/>
      <c r="X80" s="993"/>
      <c r="Y80" s="450"/>
      <c r="Z80" s="378"/>
      <c r="AA80" s="718"/>
      <c r="AB80" s="719"/>
      <c r="AC80" s="378"/>
      <c r="AD80" s="378"/>
      <c r="AE80" s="378"/>
      <c r="AF80" s="378"/>
      <c r="AG80" s="378"/>
      <c r="AH80" s="378"/>
      <c r="AI80" s="378"/>
      <c r="AJ80" s="378"/>
      <c r="AK80" s="378"/>
      <c r="AL80" s="378"/>
      <c r="AM80" s="378"/>
      <c r="AN80" s="378"/>
      <c r="AO80" s="378"/>
      <c r="AP80" s="378"/>
      <c r="AQ80" s="378"/>
      <c r="AR80" s="378"/>
      <c r="AS80" s="378"/>
      <c r="AT80" s="383"/>
      <c r="AU80" s="137"/>
      <c r="AV80" s="8"/>
      <c r="AW80" s="8"/>
      <c r="AX80" s="890"/>
      <c r="AY80" s="890"/>
      <c r="AZ80" s="890"/>
      <c r="BA80" s="890"/>
      <c r="BB80" s="890"/>
      <c r="BC80" s="890"/>
      <c r="BD80" s="890"/>
      <c r="BE80" s="890"/>
      <c r="BF80" s="890"/>
      <c r="BG80" s="890"/>
      <c r="BH80" s="890"/>
      <c r="BI80" s="890"/>
      <c r="BJ80" s="890"/>
      <c r="BK80" s="890"/>
      <c r="BL80" s="890"/>
      <c r="BM80" s="890"/>
      <c r="BN80" s="890"/>
      <c r="BO80" s="890"/>
      <c r="BP80" s="890"/>
      <c r="BQ80" s="890"/>
      <c r="BR80" s="890"/>
      <c r="BS80" s="890"/>
      <c r="BT80" s="890"/>
      <c r="BU80" s="890"/>
      <c r="BV80" s="890"/>
      <c r="BW80" s="890"/>
      <c r="BX80" s="890"/>
      <c r="BY80" s="890"/>
      <c r="BZ80" s="890"/>
      <c r="CA80" s="890"/>
      <c r="CB80" s="890"/>
      <c r="CC80" s="890"/>
      <c r="CD80" s="890"/>
      <c r="CE80" s="890"/>
      <c r="CF80" s="890"/>
      <c r="CG80" s="890"/>
      <c r="CH80" s="890"/>
      <c r="CI80" s="890"/>
      <c r="CJ80" s="890"/>
      <c r="CK80" s="890"/>
      <c r="CL80" s="890"/>
      <c r="CM80" s="890"/>
      <c r="CN80" s="8"/>
    </row>
    <row r="81" spans="1:92" ht="28.15" customHeight="1">
      <c r="A81" s="8"/>
      <c r="B81" s="131"/>
      <c r="C81" s="965"/>
      <c r="D81" s="992"/>
      <c r="E81" s="993"/>
      <c r="F81" s="993"/>
      <c r="G81" s="993"/>
      <c r="H81" s="993"/>
      <c r="I81" s="993"/>
      <c r="J81" s="993"/>
      <c r="K81" s="993"/>
      <c r="L81" s="993"/>
      <c r="M81" s="993"/>
      <c r="N81" s="993"/>
      <c r="O81" s="993"/>
      <c r="P81" s="993"/>
      <c r="Q81" s="993"/>
      <c r="R81" s="993"/>
      <c r="S81" s="993"/>
      <c r="T81" s="993"/>
      <c r="U81" s="993"/>
      <c r="V81" s="993"/>
      <c r="W81" s="993"/>
      <c r="X81" s="993"/>
      <c r="Y81" s="450"/>
      <c r="Z81" s="378"/>
      <c r="AA81" s="378"/>
      <c r="AB81" s="378"/>
      <c r="AC81" s="378"/>
      <c r="AD81" s="378"/>
      <c r="AE81" s="378"/>
      <c r="AF81" s="378"/>
      <c r="AG81" s="378"/>
      <c r="AH81" s="378"/>
      <c r="AI81" s="378"/>
      <c r="AJ81" s="378"/>
      <c r="AK81" s="378"/>
      <c r="AL81" s="378"/>
      <c r="AM81" s="378"/>
      <c r="AN81" s="378"/>
      <c r="AO81" s="378"/>
      <c r="AP81" s="378"/>
      <c r="AQ81" s="378"/>
      <c r="AR81" s="378"/>
      <c r="AS81" s="378"/>
      <c r="AT81" s="383"/>
      <c r="AU81" s="137"/>
      <c r="AV81" s="8"/>
      <c r="AW81" s="8"/>
      <c r="AX81" s="890"/>
      <c r="AY81" s="890"/>
      <c r="AZ81" s="890"/>
      <c r="BA81" s="890"/>
      <c r="BB81" s="890"/>
      <c r="BC81" s="890"/>
      <c r="BD81" s="890"/>
      <c r="BE81" s="890"/>
      <c r="BF81" s="890"/>
      <c r="BG81" s="890"/>
      <c r="BH81" s="890"/>
      <c r="BI81" s="890"/>
      <c r="BJ81" s="890"/>
      <c r="BK81" s="890"/>
      <c r="BL81" s="890"/>
      <c r="BM81" s="890"/>
      <c r="BN81" s="890"/>
      <c r="BO81" s="890"/>
      <c r="BP81" s="890"/>
      <c r="BQ81" s="890"/>
      <c r="BR81" s="890"/>
      <c r="BS81" s="890"/>
      <c r="BT81" s="890"/>
      <c r="BU81" s="890"/>
      <c r="BV81" s="890"/>
      <c r="BW81" s="890"/>
      <c r="BX81" s="890"/>
      <c r="BY81" s="890"/>
      <c r="BZ81" s="890"/>
      <c r="CA81" s="890"/>
      <c r="CB81" s="890"/>
      <c r="CC81" s="890"/>
      <c r="CD81" s="890"/>
      <c r="CE81" s="890"/>
      <c r="CF81" s="890"/>
      <c r="CG81" s="890"/>
      <c r="CH81" s="890"/>
      <c r="CI81" s="890"/>
      <c r="CJ81" s="890"/>
      <c r="CK81" s="890"/>
      <c r="CL81" s="890"/>
      <c r="CM81" s="890"/>
      <c r="CN81" s="8"/>
    </row>
    <row r="82" spans="1:92" ht="28.15" customHeight="1">
      <c r="A82" s="8"/>
      <c r="B82" s="131"/>
      <c r="C82" s="965"/>
      <c r="D82" s="992"/>
      <c r="E82" s="993"/>
      <c r="F82" s="993"/>
      <c r="G82" s="993"/>
      <c r="H82" s="993"/>
      <c r="I82" s="993"/>
      <c r="J82" s="993"/>
      <c r="K82" s="993"/>
      <c r="L82" s="993"/>
      <c r="M82" s="993"/>
      <c r="N82" s="993"/>
      <c r="O82" s="993"/>
      <c r="P82" s="993"/>
      <c r="Q82" s="993"/>
      <c r="R82" s="993"/>
      <c r="S82" s="993"/>
      <c r="T82" s="993"/>
      <c r="U82" s="993"/>
      <c r="V82" s="993"/>
      <c r="W82" s="993"/>
      <c r="X82" s="993"/>
      <c r="Y82" s="530"/>
      <c r="Z82" s="378"/>
      <c r="AA82" s="378"/>
      <c r="AB82" s="378"/>
      <c r="AC82" s="378"/>
      <c r="AD82" s="378"/>
      <c r="AE82" s="378"/>
      <c r="AF82" s="378"/>
      <c r="AG82" s="378"/>
      <c r="AH82" s="378"/>
      <c r="AI82" s="378"/>
      <c r="AJ82" s="378"/>
      <c r="AK82" s="378"/>
      <c r="AL82" s="378"/>
      <c r="AM82" s="378"/>
      <c r="AN82" s="378"/>
      <c r="AO82" s="378"/>
      <c r="AP82" s="378"/>
      <c r="AQ82" s="378"/>
      <c r="AR82" s="378"/>
      <c r="AS82" s="378"/>
      <c r="AT82" s="383"/>
      <c r="AU82" s="137"/>
      <c r="AV82" s="8"/>
      <c r="AW82" s="8"/>
      <c r="AX82" s="890"/>
      <c r="AY82" s="890"/>
      <c r="AZ82" s="890"/>
      <c r="BA82" s="890"/>
      <c r="BB82" s="890"/>
      <c r="BC82" s="890"/>
      <c r="BD82" s="890"/>
      <c r="BE82" s="890"/>
      <c r="BF82" s="890"/>
      <c r="BG82" s="890"/>
      <c r="BH82" s="890"/>
      <c r="BI82" s="890"/>
      <c r="BJ82" s="890"/>
      <c r="BK82" s="890"/>
      <c r="BL82" s="890"/>
      <c r="BM82" s="890"/>
      <c r="BN82" s="890"/>
      <c r="BO82" s="890"/>
      <c r="BP82" s="890"/>
      <c r="BQ82" s="890"/>
      <c r="BR82" s="890"/>
      <c r="BS82" s="890"/>
      <c r="BT82" s="890"/>
      <c r="BU82" s="890"/>
      <c r="BV82" s="890"/>
      <c r="BW82" s="890"/>
      <c r="BX82" s="890"/>
      <c r="BY82" s="890"/>
      <c r="BZ82" s="890"/>
      <c r="CA82" s="890"/>
      <c r="CB82" s="890"/>
      <c r="CC82" s="890"/>
      <c r="CD82" s="890"/>
      <c r="CE82" s="890"/>
      <c r="CF82" s="890"/>
      <c r="CG82" s="890"/>
      <c r="CH82" s="890"/>
      <c r="CI82" s="890"/>
      <c r="CJ82" s="890"/>
      <c r="CK82" s="890"/>
      <c r="CL82" s="890"/>
      <c r="CM82" s="890"/>
      <c r="CN82" s="8"/>
    </row>
    <row r="83" spans="1:92" ht="15" customHeight="1">
      <c r="A83" s="8"/>
      <c r="B83" s="131"/>
      <c r="C83" s="965"/>
      <c r="D83" s="529"/>
      <c r="E83" s="450"/>
      <c r="F83" s="450"/>
      <c r="G83" s="450"/>
      <c r="H83" s="450"/>
      <c r="I83" s="450"/>
      <c r="J83" s="450"/>
      <c r="K83" s="450"/>
      <c r="L83" s="450"/>
      <c r="M83" s="450"/>
      <c r="N83" s="450"/>
      <c r="O83" s="450"/>
      <c r="P83" s="450"/>
      <c r="Q83" s="450"/>
      <c r="R83" s="450"/>
      <c r="S83" s="450"/>
      <c r="T83" s="450"/>
      <c r="U83" s="450"/>
      <c r="V83" s="450"/>
      <c r="W83" s="450"/>
      <c r="X83" s="450"/>
      <c r="Y83" s="450"/>
      <c r="Z83" s="378"/>
      <c r="AA83" s="378"/>
      <c r="AB83" s="378"/>
      <c r="AC83" s="378"/>
      <c r="AD83" s="378"/>
      <c r="AE83" s="378"/>
      <c r="AF83" s="378"/>
      <c r="AG83" s="378"/>
      <c r="AH83" s="378"/>
      <c r="AI83" s="378"/>
      <c r="AJ83" s="378"/>
      <c r="AK83" s="378"/>
      <c r="AL83" s="378"/>
      <c r="AM83" s="378"/>
      <c r="AN83" s="378"/>
      <c r="AO83" s="378"/>
      <c r="AP83" s="378"/>
      <c r="AQ83" s="378"/>
      <c r="AR83" s="378"/>
      <c r="AS83" s="378"/>
      <c r="AT83" s="383"/>
      <c r="AU83" s="137"/>
      <c r="AV83" s="8"/>
      <c r="AW83" s="8"/>
      <c r="AX83" s="890"/>
      <c r="AY83" s="890"/>
      <c r="AZ83" s="890"/>
      <c r="BA83" s="890"/>
      <c r="BB83" s="890"/>
      <c r="BC83" s="890"/>
      <c r="BD83" s="890"/>
      <c r="BE83" s="890"/>
      <c r="BF83" s="890"/>
      <c r="BG83" s="890"/>
      <c r="BH83" s="890"/>
      <c r="BI83" s="890"/>
      <c r="BJ83" s="890"/>
      <c r="BK83" s="890"/>
      <c r="BL83" s="890"/>
      <c r="BM83" s="890"/>
      <c r="BN83" s="890"/>
      <c r="BO83" s="890"/>
      <c r="BP83" s="890"/>
      <c r="BQ83" s="890"/>
      <c r="BR83" s="890"/>
      <c r="BS83" s="890"/>
      <c r="BT83" s="890"/>
      <c r="BU83" s="890"/>
      <c r="BV83" s="890"/>
      <c r="BW83" s="890"/>
      <c r="BX83" s="890"/>
      <c r="BY83" s="890"/>
      <c r="BZ83" s="890"/>
      <c r="CA83" s="890"/>
      <c r="CB83" s="890"/>
      <c r="CC83" s="890"/>
      <c r="CD83" s="890"/>
      <c r="CE83" s="890"/>
      <c r="CF83" s="890"/>
      <c r="CG83" s="890"/>
      <c r="CH83" s="890"/>
      <c r="CI83" s="890"/>
      <c r="CJ83" s="890"/>
      <c r="CK83" s="890"/>
      <c r="CL83" s="890"/>
      <c r="CM83" s="890"/>
      <c r="CN83" s="8"/>
    </row>
    <row r="84" spans="1:92" ht="1.9" hidden="1" customHeight="1">
      <c r="A84" s="8"/>
      <c r="B84" s="131"/>
      <c r="C84" s="965"/>
      <c r="D84" s="390"/>
      <c r="E84" s="378"/>
      <c r="F84" s="379"/>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8"/>
      <c r="AL84" s="378"/>
      <c r="AM84" s="378"/>
      <c r="AN84" s="378"/>
      <c r="AO84" s="378"/>
      <c r="AP84" s="378"/>
      <c r="AQ84" s="378"/>
      <c r="AR84" s="378"/>
      <c r="AS84" s="378"/>
      <c r="AT84" s="383"/>
      <c r="AU84" s="137"/>
      <c r="AV84" s="8"/>
      <c r="AW84" s="8"/>
      <c r="AX84" s="890"/>
      <c r="AY84" s="890"/>
      <c r="AZ84" s="890"/>
      <c r="BA84" s="890"/>
      <c r="BB84" s="890"/>
      <c r="BC84" s="890"/>
      <c r="BD84" s="890"/>
      <c r="BE84" s="890"/>
      <c r="BF84" s="890"/>
      <c r="BG84" s="890"/>
      <c r="BH84" s="890"/>
      <c r="BI84" s="890"/>
      <c r="BJ84" s="890"/>
      <c r="BK84" s="890"/>
      <c r="BL84" s="890"/>
      <c r="BM84" s="890"/>
      <c r="BN84" s="890"/>
      <c r="BO84" s="890"/>
      <c r="BP84" s="890"/>
      <c r="BQ84" s="890"/>
      <c r="BR84" s="890"/>
      <c r="BS84" s="890"/>
      <c r="BT84" s="890"/>
      <c r="BU84" s="890"/>
      <c r="BV84" s="890"/>
      <c r="BW84" s="890"/>
      <c r="BX84" s="890"/>
      <c r="BY84" s="890"/>
      <c r="BZ84" s="890"/>
      <c r="CA84" s="890"/>
      <c r="CB84" s="890"/>
      <c r="CC84" s="890"/>
      <c r="CD84" s="890"/>
      <c r="CE84" s="890"/>
      <c r="CF84" s="890"/>
      <c r="CG84" s="890"/>
      <c r="CH84" s="890"/>
      <c r="CI84" s="890"/>
      <c r="CJ84" s="890"/>
      <c r="CK84" s="890"/>
      <c r="CL84" s="890"/>
      <c r="CM84" s="890"/>
      <c r="CN84" s="8"/>
    </row>
    <row r="85" spans="1:92" ht="14.25" customHeight="1">
      <c r="A85" s="8"/>
      <c r="B85" s="131"/>
      <c r="C85" s="965"/>
      <c r="D85" s="962" t="str">
        <f>IF('1. General Information'!Q9&lt;&gt;data!$A$2, "Where applicable, the PRIIPs KID clearly sets out all information necessary to explain the existence of the performance fee, the basis on which the fee is charged and when the fee applies","KIID clearly sets out all information necessary to explain the existence of the performance fee, the basis on which the fee is charged and when the fee applies")</f>
        <v>Where applicable, the PRIIPs KID clearly sets out all information necessary to explain the existence of the performance fee, the basis on which the fee is charged and when the fee applies</v>
      </c>
      <c r="E85" s="963"/>
      <c r="F85" s="963"/>
      <c r="G85" s="963"/>
      <c r="H85" s="963"/>
      <c r="I85" s="963"/>
      <c r="J85" s="963"/>
      <c r="K85" s="963"/>
      <c r="L85" s="963"/>
      <c r="M85" s="963"/>
      <c r="N85" s="963"/>
      <c r="O85" s="963"/>
      <c r="P85" s="963"/>
      <c r="Q85" s="963"/>
      <c r="R85" s="963"/>
      <c r="S85" s="963"/>
      <c r="T85" s="963"/>
      <c r="U85" s="963"/>
      <c r="V85" s="963"/>
      <c r="W85" s="963"/>
      <c r="X85" s="963"/>
      <c r="Y85" s="963"/>
      <c r="Z85" s="378"/>
      <c r="AA85" s="718"/>
      <c r="AB85" s="719"/>
      <c r="AC85" s="378"/>
      <c r="AD85" s="378"/>
      <c r="AE85" s="378"/>
      <c r="AF85" s="378"/>
      <c r="AG85" s="378"/>
      <c r="AH85" s="378"/>
      <c r="AI85" s="378"/>
      <c r="AJ85" s="378"/>
      <c r="AK85" s="378"/>
      <c r="AL85" s="378"/>
      <c r="AM85" s="378"/>
      <c r="AN85" s="378"/>
      <c r="AO85" s="378"/>
      <c r="AP85" s="378"/>
      <c r="AQ85" s="378"/>
      <c r="AR85" s="378"/>
      <c r="AS85" s="378"/>
      <c r="AT85" s="383"/>
      <c r="AU85" s="137"/>
      <c r="AV85" s="8"/>
      <c r="AW85" s="8"/>
      <c r="AX85" s="890"/>
      <c r="AY85" s="890"/>
      <c r="AZ85" s="890"/>
      <c r="BA85" s="890"/>
      <c r="BB85" s="890"/>
      <c r="BC85" s="890"/>
      <c r="BD85" s="890"/>
      <c r="BE85" s="890"/>
      <c r="BF85" s="890"/>
      <c r="BG85" s="890"/>
      <c r="BH85" s="890"/>
      <c r="BI85" s="890"/>
      <c r="BJ85" s="890"/>
      <c r="BK85" s="890"/>
      <c r="BL85" s="890"/>
      <c r="BM85" s="890"/>
      <c r="BN85" s="890"/>
      <c r="BO85" s="890"/>
      <c r="BP85" s="890"/>
      <c r="BQ85" s="890"/>
      <c r="BR85" s="890"/>
      <c r="BS85" s="890"/>
      <c r="BT85" s="890"/>
      <c r="BU85" s="890"/>
      <c r="BV85" s="890"/>
      <c r="BW85" s="890"/>
      <c r="BX85" s="890"/>
      <c r="BY85" s="890"/>
      <c r="BZ85" s="890"/>
      <c r="CA85" s="890"/>
      <c r="CB85" s="890"/>
      <c r="CC85" s="890"/>
      <c r="CD85" s="890"/>
      <c r="CE85" s="890"/>
      <c r="CF85" s="890"/>
      <c r="CG85" s="890"/>
      <c r="CH85" s="890"/>
      <c r="CI85" s="890"/>
      <c r="CJ85" s="890"/>
      <c r="CK85" s="890"/>
      <c r="CL85" s="890"/>
      <c r="CM85" s="890"/>
      <c r="CN85" s="8"/>
    </row>
    <row r="86" spans="1:92" ht="31.5" customHeight="1">
      <c r="A86" s="8"/>
      <c r="B86" s="131"/>
      <c r="C86" s="965"/>
      <c r="D86" s="962"/>
      <c r="E86" s="963"/>
      <c r="F86" s="963"/>
      <c r="G86" s="963"/>
      <c r="H86" s="963"/>
      <c r="I86" s="963"/>
      <c r="J86" s="963"/>
      <c r="K86" s="963"/>
      <c r="L86" s="963"/>
      <c r="M86" s="963"/>
      <c r="N86" s="963"/>
      <c r="O86" s="963"/>
      <c r="P86" s="963"/>
      <c r="Q86" s="963"/>
      <c r="R86" s="963"/>
      <c r="S86" s="963"/>
      <c r="T86" s="963"/>
      <c r="U86" s="963"/>
      <c r="V86" s="963"/>
      <c r="W86" s="963"/>
      <c r="X86" s="963"/>
      <c r="Y86" s="963"/>
      <c r="Z86" s="378"/>
      <c r="AA86" s="378"/>
      <c r="AB86" s="378"/>
      <c r="AC86" s="378"/>
      <c r="AD86" s="378"/>
      <c r="AE86" s="378"/>
      <c r="AF86" s="378"/>
      <c r="AG86" s="378"/>
      <c r="AH86" s="378"/>
      <c r="AI86" s="378"/>
      <c r="AJ86" s="378"/>
      <c r="AK86" s="378"/>
      <c r="AL86" s="378"/>
      <c r="AM86" s="378"/>
      <c r="AN86" s="378"/>
      <c r="AO86" s="378"/>
      <c r="AP86" s="378"/>
      <c r="AQ86" s="378"/>
      <c r="AR86" s="378"/>
      <c r="AS86" s="378"/>
      <c r="AT86" s="383"/>
      <c r="AU86" s="137"/>
      <c r="AV86" s="8"/>
      <c r="AW86" s="8"/>
      <c r="AX86" s="890"/>
      <c r="AY86" s="890"/>
      <c r="AZ86" s="890"/>
      <c r="BA86" s="890"/>
      <c r="BB86" s="890"/>
      <c r="BC86" s="890"/>
      <c r="BD86" s="890"/>
      <c r="BE86" s="890"/>
      <c r="BF86" s="890"/>
      <c r="BG86" s="890"/>
      <c r="BH86" s="890"/>
      <c r="BI86" s="890"/>
      <c r="BJ86" s="890"/>
      <c r="BK86" s="890"/>
      <c r="BL86" s="890"/>
      <c r="BM86" s="890"/>
      <c r="BN86" s="890"/>
      <c r="BO86" s="890"/>
      <c r="BP86" s="890"/>
      <c r="BQ86" s="890"/>
      <c r="BR86" s="890"/>
      <c r="BS86" s="890"/>
      <c r="BT86" s="890"/>
      <c r="BU86" s="890"/>
      <c r="BV86" s="890"/>
      <c r="BW86" s="890"/>
      <c r="BX86" s="890"/>
      <c r="BY86" s="890"/>
      <c r="BZ86" s="890"/>
      <c r="CA86" s="890"/>
      <c r="CB86" s="890"/>
      <c r="CC86" s="890"/>
      <c r="CD86" s="890"/>
      <c r="CE86" s="890"/>
      <c r="CF86" s="890"/>
      <c r="CG86" s="890"/>
      <c r="CH86" s="890"/>
      <c r="CI86" s="890"/>
      <c r="CJ86" s="890"/>
      <c r="CK86" s="890"/>
      <c r="CL86" s="890"/>
      <c r="CM86" s="890"/>
      <c r="CN86" s="8"/>
    </row>
    <row r="87" spans="1:92" ht="1.9" customHeight="1">
      <c r="A87" s="8"/>
      <c r="B87" s="131"/>
      <c r="C87" s="966"/>
      <c r="D87" s="384"/>
      <c r="E87" s="384"/>
      <c r="F87" s="385"/>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c r="AG87" s="384"/>
      <c r="AH87" s="384"/>
      <c r="AI87" s="384"/>
      <c r="AJ87" s="384"/>
      <c r="AK87" s="384"/>
      <c r="AL87" s="384"/>
      <c r="AM87" s="384"/>
      <c r="AN87" s="384"/>
      <c r="AO87" s="384"/>
      <c r="AP87" s="384"/>
      <c r="AQ87" s="384"/>
      <c r="AR87" s="384"/>
      <c r="AS87" s="384"/>
      <c r="AT87" s="386"/>
      <c r="AU87" s="137"/>
      <c r="AV87" s="8"/>
      <c r="AW87" s="8"/>
      <c r="AX87" s="890"/>
      <c r="AY87" s="890"/>
      <c r="AZ87" s="890"/>
      <c r="BA87" s="890"/>
      <c r="BB87" s="890"/>
      <c r="BC87" s="890"/>
      <c r="BD87" s="890"/>
      <c r="BE87" s="890"/>
      <c r="BF87" s="890"/>
      <c r="BG87" s="890"/>
      <c r="BH87" s="890"/>
      <c r="BI87" s="890"/>
      <c r="BJ87" s="890"/>
      <c r="BK87" s="890"/>
      <c r="BL87" s="890"/>
      <c r="BM87" s="890"/>
      <c r="BN87" s="890"/>
      <c r="BO87" s="890"/>
      <c r="BP87" s="890"/>
      <c r="BQ87" s="890"/>
      <c r="BR87" s="890"/>
      <c r="BS87" s="890"/>
      <c r="BT87" s="890"/>
      <c r="BU87" s="890"/>
      <c r="BV87" s="890"/>
      <c r="BW87" s="890"/>
      <c r="BX87" s="890"/>
      <c r="BY87" s="890"/>
      <c r="BZ87" s="890"/>
      <c r="CA87" s="890"/>
      <c r="CB87" s="890"/>
      <c r="CC87" s="890"/>
      <c r="CD87" s="890"/>
      <c r="CE87" s="890"/>
      <c r="CF87" s="890"/>
      <c r="CG87" s="890"/>
      <c r="CH87" s="890"/>
      <c r="CI87" s="890"/>
      <c r="CJ87" s="890"/>
      <c r="CK87" s="890"/>
      <c r="CL87" s="890"/>
      <c r="CM87" s="890"/>
      <c r="CN87" s="8"/>
    </row>
    <row r="88" spans="1:92" ht="7.15" customHeight="1">
      <c r="A88" s="8"/>
      <c r="B88" s="131"/>
      <c r="C88" s="132"/>
      <c r="D88" s="132"/>
      <c r="E88" s="132"/>
      <c r="F88" s="15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7"/>
      <c r="AV88" s="8"/>
      <c r="AW88" s="8"/>
      <c r="AX88" s="890"/>
      <c r="AY88" s="890"/>
      <c r="AZ88" s="890"/>
      <c r="BA88" s="890"/>
      <c r="BB88" s="890"/>
      <c r="BC88" s="890"/>
      <c r="BD88" s="890"/>
      <c r="BE88" s="890"/>
      <c r="BF88" s="890"/>
      <c r="BG88" s="890"/>
      <c r="BH88" s="890"/>
      <c r="BI88" s="890"/>
      <c r="BJ88" s="890"/>
      <c r="BK88" s="890"/>
      <c r="BL88" s="890"/>
      <c r="BM88" s="890"/>
      <c r="BN88" s="890"/>
      <c r="BO88" s="890"/>
      <c r="BP88" s="890"/>
      <c r="BQ88" s="890"/>
      <c r="BR88" s="890"/>
      <c r="BS88" s="890"/>
      <c r="BT88" s="890"/>
      <c r="BU88" s="890"/>
      <c r="BV88" s="890"/>
      <c r="BW88" s="890"/>
      <c r="BX88" s="890"/>
      <c r="BY88" s="890"/>
      <c r="BZ88" s="890"/>
      <c r="CA88" s="890"/>
      <c r="CB88" s="890"/>
      <c r="CC88" s="890"/>
      <c r="CD88" s="890"/>
      <c r="CE88" s="890"/>
      <c r="CF88" s="890"/>
      <c r="CG88" s="890"/>
      <c r="CH88" s="890"/>
      <c r="CI88" s="890"/>
      <c r="CJ88" s="890"/>
      <c r="CK88" s="890"/>
      <c r="CL88" s="890"/>
      <c r="CM88" s="890"/>
      <c r="CN88" s="8"/>
    </row>
    <row r="89" spans="1:92" ht="1.9" customHeight="1">
      <c r="A89" s="8"/>
      <c r="B89" s="131"/>
      <c r="C89" s="1023" t="s">
        <v>1472</v>
      </c>
      <c r="D89" s="380"/>
      <c r="E89" s="380"/>
      <c r="F89" s="381"/>
      <c r="G89" s="380"/>
      <c r="H89" s="380"/>
      <c r="I89" s="380"/>
      <c r="J89" s="380"/>
      <c r="K89" s="380"/>
      <c r="L89" s="380"/>
      <c r="M89" s="380"/>
      <c r="N89" s="380"/>
      <c r="O89" s="380"/>
      <c r="P89" s="380"/>
      <c r="Q89" s="380"/>
      <c r="R89" s="380"/>
      <c r="S89" s="380"/>
      <c r="T89" s="380"/>
      <c r="U89" s="380"/>
      <c r="V89" s="380"/>
      <c r="W89" s="380"/>
      <c r="X89" s="380"/>
      <c r="Y89" s="380"/>
      <c r="Z89" s="380"/>
      <c r="AA89" s="380"/>
      <c r="AB89" s="380"/>
      <c r="AC89" s="380"/>
      <c r="AD89" s="380"/>
      <c r="AE89" s="380"/>
      <c r="AF89" s="380"/>
      <c r="AG89" s="380"/>
      <c r="AH89" s="380"/>
      <c r="AI89" s="380"/>
      <c r="AJ89" s="380"/>
      <c r="AK89" s="380"/>
      <c r="AL89" s="380"/>
      <c r="AM89" s="380"/>
      <c r="AN89" s="380"/>
      <c r="AO89" s="380"/>
      <c r="AP89" s="380"/>
      <c r="AQ89" s="380"/>
      <c r="AR89" s="380"/>
      <c r="AS89" s="380"/>
      <c r="AT89" s="382"/>
      <c r="AU89" s="137"/>
      <c r="AV89" s="8"/>
      <c r="AW89" s="8"/>
      <c r="AX89" s="890"/>
      <c r="AY89" s="890"/>
      <c r="AZ89" s="890"/>
      <c r="BA89" s="890"/>
      <c r="BB89" s="890"/>
      <c r="BC89" s="890"/>
      <c r="BD89" s="890"/>
      <c r="BE89" s="890"/>
      <c r="BF89" s="890"/>
      <c r="BG89" s="890"/>
      <c r="BH89" s="890"/>
      <c r="BI89" s="890"/>
      <c r="BJ89" s="890"/>
      <c r="BK89" s="890"/>
      <c r="BL89" s="890"/>
      <c r="BM89" s="890"/>
      <c r="BN89" s="890"/>
      <c r="BO89" s="890"/>
      <c r="BP89" s="890"/>
      <c r="BQ89" s="890"/>
      <c r="BR89" s="890"/>
      <c r="BS89" s="890"/>
      <c r="BT89" s="890"/>
      <c r="BU89" s="890"/>
      <c r="BV89" s="890"/>
      <c r="BW89" s="890"/>
      <c r="BX89" s="890"/>
      <c r="BY89" s="890"/>
      <c r="BZ89" s="890"/>
      <c r="CA89" s="890"/>
      <c r="CB89" s="890"/>
      <c r="CC89" s="890"/>
      <c r="CD89" s="890"/>
      <c r="CE89" s="890"/>
      <c r="CF89" s="890"/>
      <c r="CG89" s="890"/>
      <c r="CH89" s="890"/>
      <c r="CI89" s="890"/>
      <c r="CJ89" s="890"/>
      <c r="CK89" s="890"/>
      <c r="CL89" s="890"/>
      <c r="CM89" s="890"/>
      <c r="CN89" s="8"/>
    </row>
    <row r="90" spans="1:92" ht="15" customHeight="1">
      <c r="A90" s="8"/>
      <c r="B90" s="131"/>
      <c r="C90" s="1024"/>
      <c r="D90" s="390" t="s">
        <v>1255</v>
      </c>
      <c r="E90" s="378"/>
      <c r="F90" s="379"/>
      <c r="G90" s="378"/>
      <c r="H90" s="378"/>
      <c r="I90" s="378"/>
      <c r="J90" s="378"/>
      <c r="K90" s="378"/>
      <c r="L90" s="378"/>
      <c r="M90" s="378"/>
      <c r="N90" s="378"/>
      <c r="O90" s="378"/>
      <c r="P90" s="378"/>
      <c r="Q90" s="378"/>
      <c r="R90" s="378"/>
      <c r="S90" s="378"/>
      <c r="T90" s="378"/>
      <c r="U90" s="378"/>
      <c r="V90" s="378"/>
      <c r="W90" s="378"/>
      <c r="X90" s="378"/>
      <c r="Y90" s="378"/>
      <c r="Z90" s="378"/>
      <c r="AA90" s="718"/>
      <c r="AB90" s="719"/>
      <c r="AC90" s="378"/>
      <c r="AD90" s="378"/>
      <c r="AE90" s="378"/>
      <c r="AF90" s="378"/>
      <c r="AG90" s="378"/>
      <c r="AH90" s="378"/>
      <c r="AI90" s="378"/>
      <c r="AJ90" s="378"/>
      <c r="AK90" s="378"/>
      <c r="AL90" s="378"/>
      <c r="AM90" s="378"/>
      <c r="AN90" s="378"/>
      <c r="AO90" s="378"/>
      <c r="AP90" s="378"/>
      <c r="AQ90" s="378"/>
      <c r="AR90" s="378"/>
      <c r="AS90" s="378"/>
      <c r="AT90" s="383"/>
      <c r="AU90" s="137"/>
      <c r="AV90" s="8"/>
      <c r="AW90" s="8"/>
      <c r="AX90" s="890"/>
      <c r="AY90" s="890"/>
      <c r="AZ90" s="890"/>
      <c r="BA90" s="890"/>
      <c r="BB90" s="890"/>
      <c r="BC90" s="890"/>
      <c r="BD90" s="890"/>
      <c r="BE90" s="890"/>
      <c r="BF90" s="890"/>
      <c r="BG90" s="890"/>
      <c r="BH90" s="890"/>
      <c r="BI90" s="890"/>
      <c r="BJ90" s="890"/>
      <c r="BK90" s="890"/>
      <c r="BL90" s="890"/>
      <c r="BM90" s="890"/>
      <c r="BN90" s="890"/>
      <c r="BO90" s="890"/>
      <c r="BP90" s="890"/>
      <c r="BQ90" s="890"/>
      <c r="BR90" s="890"/>
      <c r="BS90" s="890"/>
      <c r="BT90" s="890"/>
      <c r="BU90" s="890"/>
      <c r="BV90" s="890"/>
      <c r="BW90" s="890"/>
      <c r="BX90" s="890"/>
      <c r="BY90" s="890"/>
      <c r="BZ90" s="890"/>
      <c r="CA90" s="890"/>
      <c r="CB90" s="890"/>
      <c r="CC90" s="890"/>
      <c r="CD90" s="890"/>
      <c r="CE90" s="890"/>
      <c r="CF90" s="890"/>
      <c r="CG90" s="890"/>
      <c r="CH90" s="890"/>
      <c r="CI90" s="890"/>
      <c r="CJ90" s="890"/>
      <c r="CK90" s="890"/>
      <c r="CL90" s="890"/>
      <c r="CM90" s="890"/>
      <c r="CN90" s="8"/>
    </row>
    <row r="91" spans="1:92" ht="1.9" customHeight="1">
      <c r="A91" s="8"/>
      <c r="B91" s="131"/>
      <c r="C91" s="1024"/>
      <c r="D91" s="390"/>
      <c r="E91" s="378"/>
      <c r="F91" s="379"/>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8"/>
      <c r="AL91" s="378"/>
      <c r="AM91" s="378"/>
      <c r="AN91" s="378"/>
      <c r="AO91" s="378"/>
      <c r="AP91" s="378"/>
      <c r="AQ91" s="378"/>
      <c r="AR91" s="378"/>
      <c r="AS91" s="378"/>
      <c r="AT91" s="383"/>
      <c r="AU91" s="137"/>
      <c r="AV91" s="8"/>
      <c r="AW91" s="8"/>
      <c r="AX91" s="890"/>
      <c r="AY91" s="890"/>
      <c r="AZ91" s="890"/>
      <c r="BA91" s="890"/>
      <c r="BB91" s="890"/>
      <c r="BC91" s="890"/>
      <c r="BD91" s="890"/>
      <c r="BE91" s="890"/>
      <c r="BF91" s="890"/>
      <c r="BG91" s="890"/>
      <c r="BH91" s="890"/>
      <c r="BI91" s="890"/>
      <c r="BJ91" s="890"/>
      <c r="BK91" s="890"/>
      <c r="BL91" s="890"/>
      <c r="BM91" s="890"/>
      <c r="BN91" s="890"/>
      <c r="BO91" s="890"/>
      <c r="BP91" s="890"/>
      <c r="BQ91" s="890"/>
      <c r="BR91" s="890"/>
      <c r="BS91" s="890"/>
      <c r="BT91" s="890"/>
      <c r="BU91" s="890"/>
      <c r="BV91" s="890"/>
      <c r="BW91" s="890"/>
      <c r="BX91" s="890"/>
      <c r="BY91" s="890"/>
      <c r="BZ91" s="890"/>
      <c r="CA91" s="890"/>
      <c r="CB91" s="890"/>
      <c r="CC91" s="890"/>
      <c r="CD91" s="890"/>
      <c r="CE91" s="890"/>
      <c r="CF91" s="890"/>
      <c r="CG91" s="890"/>
      <c r="CH91" s="890"/>
      <c r="CI91" s="890"/>
      <c r="CJ91" s="890"/>
      <c r="CK91" s="890"/>
      <c r="CL91" s="890"/>
      <c r="CM91" s="890"/>
      <c r="CN91" s="8"/>
    </row>
    <row r="92" spans="1:92" ht="15" customHeight="1">
      <c r="A92" s="8"/>
      <c r="B92" s="131"/>
      <c r="C92" s="1024"/>
      <c r="D92" s="390" t="str">
        <f>IF(AA90="Yes","If yes, indicate limit","")</f>
        <v/>
      </c>
      <c r="E92" s="378"/>
      <c r="F92" s="379"/>
      <c r="G92" s="378"/>
      <c r="H92" s="378"/>
      <c r="I92" s="378"/>
      <c r="J92" s="378"/>
      <c r="K92" s="378"/>
      <c r="L92" s="378"/>
      <c r="M92" s="378"/>
      <c r="N92" s="378"/>
      <c r="O92" s="378"/>
      <c r="P92" s="378"/>
      <c r="Q92" s="378"/>
      <c r="R92" s="378"/>
      <c r="S92" s="378"/>
      <c r="T92" s="378"/>
      <c r="U92" s="378"/>
      <c r="V92" s="378"/>
      <c r="W92" s="378"/>
      <c r="X92" s="378"/>
      <c r="Y92" s="378"/>
      <c r="Z92" s="378"/>
      <c r="AA92" s="972"/>
      <c r="AB92" s="972"/>
      <c r="AC92" s="972"/>
      <c r="AD92" s="972"/>
      <c r="AE92" s="378"/>
      <c r="AF92" s="378"/>
      <c r="AG92" s="378"/>
      <c r="AH92" s="378"/>
      <c r="AI92" s="378"/>
      <c r="AJ92" s="378"/>
      <c r="AK92" s="378"/>
      <c r="AL92" s="378"/>
      <c r="AM92" s="378"/>
      <c r="AN92" s="378"/>
      <c r="AO92" s="378"/>
      <c r="AP92" s="378"/>
      <c r="AQ92" s="378"/>
      <c r="AR92" s="378"/>
      <c r="AS92" s="378"/>
      <c r="AT92" s="383"/>
      <c r="AU92" s="137"/>
      <c r="AV92" s="8"/>
      <c r="AW92" s="8"/>
      <c r="AX92" s="890"/>
      <c r="AY92" s="890"/>
      <c r="AZ92" s="890"/>
      <c r="BA92" s="890"/>
      <c r="BB92" s="890"/>
      <c r="BC92" s="890"/>
      <c r="BD92" s="890"/>
      <c r="BE92" s="890"/>
      <c r="BF92" s="890"/>
      <c r="BG92" s="890"/>
      <c r="BH92" s="890"/>
      <c r="BI92" s="890"/>
      <c r="BJ92" s="890"/>
      <c r="BK92" s="890"/>
      <c r="BL92" s="890"/>
      <c r="BM92" s="890"/>
      <c r="BN92" s="890"/>
      <c r="BO92" s="890"/>
      <c r="BP92" s="890"/>
      <c r="BQ92" s="890"/>
      <c r="BR92" s="890"/>
      <c r="BS92" s="890"/>
      <c r="BT92" s="890"/>
      <c r="BU92" s="890"/>
      <c r="BV92" s="890"/>
      <c r="BW92" s="890"/>
      <c r="BX92" s="890"/>
      <c r="BY92" s="890"/>
      <c r="BZ92" s="890"/>
      <c r="CA92" s="890"/>
      <c r="CB92" s="890"/>
      <c r="CC92" s="890"/>
      <c r="CD92" s="890"/>
      <c r="CE92" s="890"/>
      <c r="CF92" s="890"/>
      <c r="CG92" s="890"/>
      <c r="CH92" s="890"/>
      <c r="CI92" s="890"/>
      <c r="CJ92" s="890"/>
      <c r="CK92" s="890"/>
      <c r="CL92" s="890"/>
      <c r="CM92" s="890"/>
      <c r="CN92" s="8"/>
    </row>
    <row r="93" spans="1:92" ht="1.9" customHeight="1">
      <c r="A93" s="8"/>
      <c r="B93" s="131"/>
      <c r="C93" s="1024"/>
      <c r="D93" s="390"/>
      <c r="E93" s="378"/>
      <c r="F93" s="379"/>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8"/>
      <c r="AL93" s="378"/>
      <c r="AM93" s="378"/>
      <c r="AN93" s="378"/>
      <c r="AO93" s="378"/>
      <c r="AP93" s="378"/>
      <c r="AQ93" s="378"/>
      <c r="AR93" s="378"/>
      <c r="AS93" s="378"/>
      <c r="AT93" s="383"/>
      <c r="AU93" s="137"/>
      <c r="AV93" s="8"/>
      <c r="AW93" s="8"/>
      <c r="AX93" s="890"/>
      <c r="AY93" s="890"/>
      <c r="AZ93" s="890"/>
      <c r="BA93" s="890"/>
      <c r="BB93" s="890"/>
      <c r="BC93" s="890"/>
      <c r="BD93" s="890"/>
      <c r="BE93" s="890"/>
      <c r="BF93" s="890"/>
      <c r="BG93" s="890"/>
      <c r="BH93" s="890"/>
      <c r="BI93" s="890"/>
      <c r="BJ93" s="890"/>
      <c r="BK93" s="890"/>
      <c r="BL93" s="890"/>
      <c r="BM93" s="890"/>
      <c r="BN93" s="890"/>
      <c r="BO93" s="890"/>
      <c r="BP93" s="890"/>
      <c r="BQ93" s="890"/>
      <c r="BR93" s="890"/>
      <c r="BS93" s="890"/>
      <c r="BT93" s="890"/>
      <c r="BU93" s="890"/>
      <c r="BV93" s="890"/>
      <c r="BW93" s="890"/>
      <c r="BX93" s="890"/>
      <c r="BY93" s="890"/>
      <c r="BZ93" s="890"/>
      <c r="CA93" s="890"/>
      <c r="CB93" s="890"/>
      <c r="CC93" s="890"/>
      <c r="CD93" s="890"/>
      <c r="CE93" s="890"/>
      <c r="CF93" s="890"/>
      <c r="CG93" s="890"/>
      <c r="CH93" s="890"/>
      <c r="CI93" s="890"/>
      <c r="CJ93" s="890"/>
      <c r="CK93" s="890"/>
      <c r="CL93" s="890"/>
      <c r="CM93" s="890"/>
      <c r="CN93" s="8"/>
    </row>
    <row r="94" spans="1:92" ht="15" customHeight="1">
      <c r="A94" s="8"/>
      <c r="B94" s="131"/>
      <c r="C94" s="1024"/>
      <c r="D94" s="390" t="str">
        <f>IF(AA90="Yes","If yes, indicate basis","")</f>
        <v/>
      </c>
      <c r="E94" s="378"/>
      <c r="F94" s="379"/>
      <c r="G94" s="378"/>
      <c r="H94" s="378"/>
      <c r="I94" s="378"/>
      <c r="J94" s="378"/>
      <c r="K94" s="378"/>
      <c r="L94" s="378"/>
      <c r="M94" s="378"/>
      <c r="N94" s="378"/>
      <c r="O94" s="378"/>
      <c r="P94" s="378"/>
      <c r="Q94" s="378"/>
      <c r="R94" s="378"/>
      <c r="S94" s="378"/>
      <c r="T94" s="378"/>
      <c r="U94" s="378"/>
      <c r="V94" s="378"/>
      <c r="W94" s="378"/>
      <c r="X94" s="378"/>
      <c r="Y94" s="378"/>
      <c r="Z94" s="378"/>
      <c r="AA94" s="969"/>
      <c r="AB94" s="969"/>
      <c r="AC94" s="969"/>
      <c r="AD94" s="969"/>
      <c r="AE94" s="969"/>
      <c r="AF94" s="969"/>
      <c r="AG94" s="378"/>
      <c r="AH94" s="378"/>
      <c r="AI94" s="378"/>
      <c r="AJ94" s="378"/>
      <c r="AK94" s="378"/>
      <c r="AL94" s="378"/>
      <c r="AM94" s="378"/>
      <c r="AN94" s="378"/>
      <c r="AO94" s="378"/>
      <c r="AP94" s="378"/>
      <c r="AQ94" s="378"/>
      <c r="AR94" s="378"/>
      <c r="AS94" s="378"/>
      <c r="AT94" s="383"/>
      <c r="AU94" s="137"/>
      <c r="AV94" s="8"/>
      <c r="AW94" s="8"/>
      <c r="AX94" s="890"/>
      <c r="AY94" s="890"/>
      <c r="AZ94" s="890"/>
      <c r="BA94" s="890"/>
      <c r="BB94" s="890"/>
      <c r="BC94" s="890"/>
      <c r="BD94" s="890"/>
      <c r="BE94" s="890"/>
      <c r="BF94" s="890"/>
      <c r="BG94" s="890"/>
      <c r="BH94" s="890"/>
      <c r="BI94" s="890"/>
      <c r="BJ94" s="890"/>
      <c r="BK94" s="890"/>
      <c r="BL94" s="890"/>
      <c r="BM94" s="890"/>
      <c r="BN94" s="890"/>
      <c r="BO94" s="890"/>
      <c r="BP94" s="890"/>
      <c r="BQ94" s="890"/>
      <c r="BR94" s="890"/>
      <c r="BS94" s="890"/>
      <c r="BT94" s="890"/>
      <c r="BU94" s="890"/>
      <c r="BV94" s="890"/>
      <c r="BW94" s="890"/>
      <c r="BX94" s="890"/>
      <c r="BY94" s="890"/>
      <c r="BZ94" s="890"/>
      <c r="CA94" s="890"/>
      <c r="CB94" s="890"/>
      <c r="CC94" s="890"/>
      <c r="CD94" s="890"/>
      <c r="CE94" s="890"/>
      <c r="CF94" s="890"/>
      <c r="CG94" s="890"/>
      <c r="CH94" s="890"/>
      <c r="CI94" s="890"/>
      <c r="CJ94" s="890"/>
      <c r="CK94" s="890"/>
      <c r="CL94" s="890"/>
      <c r="CM94" s="890"/>
      <c r="CN94" s="8"/>
    </row>
    <row r="95" spans="1:92" ht="1.9" customHeight="1">
      <c r="A95" s="8"/>
      <c r="B95" s="131"/>
      <c r="C95" s="1024"/>
      <c r="D95" s="390"/>
      <c r="E95" s="378"/>
      <c r="F95" s="379"/>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8"/>
      <c r="AL95" s="378"/>
      <c r="AM95" s="378"/>
      <c r="AN95" s="378"/>
      <c r="AO95" s="378"/>
      <c r="AP95" s="378"/>
      <c r="AQ95" s="378"/>
      <c r="AR95" s="378"/>
      <c r="AS95" s="378"/>
      <c r="AT95" s="383"/>
      <c r="AU95" s="137"/>
      <c r="AV95" s="8"/>
      <c r="AW95" s="8"/>
      <c r="AX95" s="890"/>
      <c r="AY95" s="890"/>
      <c r="AZ95" s="890"/>
      <c r="BA95" s="890"/>
      <c r="BB95" s="890"/>
      <c r="BC95" s="890"/>
      <c r="BD95" s="890"/>
      <c r="BE95" s="890"/>
      <c r="BF95" s="890"/>
      <c r="BG95" s="890"/>
      <c r="BH95" s="890"/>
      <c r="BI95" s="890"/>
      <c r="BJ95" s="890"/>
      <c r="BK95" s="890"/>
      <c r="BL95" s="890"/>
      <c r="BM95" s="890"/>
      <c r="BN95" s="890"/>
      <c r="BO95" s="890"/>
      <c r="BP95" s="890"/>
      <c r="BQ95" s="890"/>
      <c r="BR95" s="890"/>
      <c r="BS95" s="890"/>
      <c r="BT95" s="890"/>
      <c r="BU95" s="890"/>
      <c r="BV95" s="890"/>
      <c r="BW95" s="890"/>
      <c r="BX95" s="890"/>
      <c r="BY95" s="890"/>
      <c r="BZ95" s="890"/>
      <c r="CA95" s="890"/>
      <c r="CB95" s="890"/>
      <c r="CC95" s="890"/>
      <c r="CD95" s="890"/>
      <c r="CE95" s="890"/>
      <c r="CF95" s="890"/>
      <c r="CG95" s="890"/>
      <c r="CH95" s="890"/>
      <c r="CI95" s="890"/>
      <c r="CJ95" s="890"/>
      <c r="CK95" s="890"/>
      <c r="CL95" s="890"/>
      <c r="CM95" s="890"/>
      <c r="CN95" s="8"/>
    </row>
    <row r="96" spans="1:92" ht="15" customHeight="1">
      <c r="A96" s="8"/>
      <c r="B96" s="131"/>
      <c r="C96" s="1024"/>
      <c r="D96" s="390" t="s">
        <v>1257</v>
      </c>
      <c r="E96" s="378"/>
      <c r="F96" s="379"/>
      <c r="G96" s="378"/>
      <c r="H96" s="378"/>
      <c r="I96" s="378"/>
      <c r="J96" s="378"/>
      <c r="K96" s="378"/>
      <c r="L96" s="378"/>
      <c r="M96" s="378"/>
      <c r="N96" s="378"/>
      <c r="O96" s="378"/>
      <c r="P96" s="378"/>
      <c r="Q96" s="378"/>
      <c r="R96" s="378"/>
      <c r="S96" s="378"/>
      <c r="T96" s="378"/>
      <c r="U96" s="378"/>
      <c r="V96" s="378"/>
      <c r="W96" s="378"/>
      <c r="X96" s="378"/>
      <c r="Y96" s="378"/>
      <c r="Z96" s="378"/>
      <c r="AA96" s="718"/>
      <c r="AB96" s="719"/>
      <c r="AC96" s="378"/>
      <c r="AD96" s="378" t="str">
        <f>IF(AA96="Yes","Method","")</f>
        <v/>
      </c>
      <c r="AE96" s="378"/>
      <c r="AF96" s="378"/>
      <c r="AG96" s="969"/>
      <c r="AH96" s="969"/>
      <c r="AI96" s="969"/>
      <c r="AJ96" s="969"/>
      <c r="AK96" s="969"/>
      <c r="AL96" s="969"/>
      <c r="AM96" s="969"/>
      <c r="AN96" s="969"/>
      <c r="AO96" s="969"/>
      <c r="AP96" s="969"/>
      <c r="AQ96" s="969"/>
      <c r="AR96" s="969"/>
      <c r="AS96" s="969"/>
      <c r="AT96" s="383"/>
      <c r="AU96" s="137"/>
      <c r="AV96" s="8"/>
      <c r="AW96" s="8"/>
      <c r="AX96" s="890"/>
      <c r="AY96" s="890"/>
      <c r="AZ96" s="890"/>
      <c r="BA96" s="890"/>
      <c r="BB96" s="890"/>
      <c r="BC96" s="890"/>
      <c r="BD96" s="890"/>
      <c r="BE96" s="890"/>
      <c r="BF96" s="890"/>
      <c r="BG96" s="890"/>
      <c r="BH96" s="890"/>
      <c r="BI96" s="890"/>
      <c r="BJ96" s="890"/>
      <c r="BK96" s="890"/>
      <c r="BL96" s="890"/>
      <c r="BM96" s="890"/>
      <c r="BN96" s="890"/>
      <c r="BO96" s="890"/>
      <c r="BP96" s="890"/>
      <c r="BQ96" s="890"/>
      <c r="BR96" s="890"/>
      <c r="BS96" s="890"/>
      <c r="BT96" s="890"/>
      <c r="BU96" s="890"/>
      <c r="BV96" s="890"/>
      <c r="BW96" s="890"/>
      <c r="BX96" s="890"/>
      <c r="BY96" s="890"/>
      <c r="BZ96" s="890"/>
      <c r="CA96" s="890"/>
      <c r="CB96" s="890"/>
      <c r="CC96" s="890"/>
      <c r="CD96" s="890"/>
      <c r="CE96" s="890"/>
      <c r="CF96" s="890"/>
      <c r="CG96" s="890"/>
      <c r="CH96" s="890"/>
      <c r="CI96" s="890"/>
      <c r="CJ96" s="890"/>
      <c r="CK96" s="890"/>
      <c r="CL96" s="890"/>
      <c r="CM96" s="890"/>
      <c r="CN96" s="8"/>
    </row>
    <row r="97" spans="1:92" ht="1.9" customHeight="1">
      <c r="A97" s="8"/>
      <c r="B97" s="131"/>
      <c r="C97" s="1024"/>
      <c r="D97" s="378"/>
      <c r="E97" s="378"/>
      <c r="F97" s="379"/>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8"/>
      <c r="AL97" s="378"/>
      <c r="AM97" s="378"/>
      <c r="AN97" s="378"/>
      <c r="AO97" s="378"/>
      <c r="AP97" s="378"/>
      <c r="AQ97" s="378"/>
      <c r="AR97" s="378"/>
      <c r="AS97" s="378"/>
      <c r="AT97" s="383"/>
      <c r="AU97" s="137"/>
      <c r="AV97" s="8"/>
      <c r="AW97" s="8"/>
      <c r="AX97" s="890"/>
      <c r="AY97" s="890"/>
      <c r="AZ97" s="890"/>
      <c r="BA97" s="890"/>
      <c r="BB97" s="890"/>
      <c r="BC97" s="890"/>
      <c r="BD97" s="890"/>
      <c r="BE97" s="890"/>
      <c r="BF97" s="890"/>
      <c r="BG97" s="890"/>
      <c r="BH97" s="890"/>
      <c r="BI97" s="890"/>
      <c r="BJ97" s="890"/>
      <c r="BK97" s="890"/>
      <c r="BL97" s="890"/>
      <c r="BM97" s="890"/>
      <c r="BN97" s="890"/>
      <c r="BO97" s="890"/>
      <c r="BP97" s="890"/>
      <c r="BQ97" s="890"/>
      <c r="BR97" s="890"/>
      <c r="BS97" s="890"/>
      <c r="BT97" s="890"/>
      <c r="BU97" s="890"/>
      <c r="BV97" s="890"/>
      <c r="BW97" s="890"/>
      <c r="BX97" s="890"/>
      <c r="BY97" s="890"/>
      <c r="BZ97" s="890"/>
      <c r="CA97" s="890"/>
      <c r="CB97" s="890"/>
      <c r="CC97" s="890"/>
      <c r="CD97" s="890"/>
      <c r="CE97" s="890"/>
      <c r="CF97" s="890"/>
      <c r="CG97" s="890"/>
      <c r="CH97" s="890"/>
      <c r="CI97" s="890"/>
      <c r="CJ97" s="890"/>
      <c r="CK97" s="890"/>
      <c r="CL97" s="890"/>
      <c r="CM97" s="890"/>
      <c r="CN97" s="8"/>
    </row>
    <row r="98" spans="1:92" ht="15" customHeight="1">
      <c r="A98" s="8"/>
      <c r="B98" s="131"/>
      <c r="C98" s="1024"/>
      <c r="D98" s="390" t="str">
        <f>IF(AND('1. General Information'!Q9&lt;&gt;data!A2,AA96="No"),"If not, please justify","")</f>
        <v/>
      </c>
      <c r="E98" s="378"/>
      <c r="F98" s="379"/>
      <c r="G98" s="378"/>
      <c r="H98" s="378"/>
      <c r="I98" s="378"/>
      <c r="J98" s="378"/>
      <c r="K98" s="378"/>
      <c r="L98" s="378"/>
      <c r="M98" s="378"/>
      <c r="N98" s="378"/>
      <c r="O98" s="378"/>
      <c r="P98" s="378"/>
      <c r="Q98" s="378"/>
      <c r="R98" s="378"/>
      <c r="S98" s="378"/>
      <c r="T98" s="378"/>
      <c r="U98" s="378"/>
      <c r="V98" s="378"/>
      <c r="W98" s="378"/>
      <c r="X98" s="378"/>
      <c r="Y98" s="378"/>
      <c r="Z98" s="378"/>
      <c r="AA98" s="969"/>
      <c r="AB98" s="969"/>
      <c r="AC98" s="969"/>
      <c r="AD98" s="969"/>
      <c r="AE98" s="969"/>
      <c r="AF98" s="969"/>
      <c r="AG98" s="969"/>
      <c r="AH98" s="969"/>
      <c r="AI98" s="969"/>
      <c r="AJ98" s="969"/>
      <c r="AK98" s="969"/>
      <c r="AL98" s="969"/>
      <c r="AM98" s="969"/>
      <c r="AN98" s="969"/>
      <c r="AO98" s="969"/>
      <c r="AP98" s="969"/>
      <c r="AQ98" s="969"/>
      <c r="AR98" s="969"/>
      <c r="AS98" s="969"/>
      <c r="AT98" s="383"/>
      <c r="AU98" s="137"/>
      <c r="AV98" s="8"/>
      <c r="AW98" s="8"/>
      <c r="AX98" s="890"/>
      <c r="AY98" s="890"/>
      <c r="AZ98" s="890"/>
      <c r="BA98" s="890"/>
      <c r="BB98" s="890"/>
      <c r="BC98" s="890"/>
      <c r="BD98" s="890"/>
      <c r="BE98" s="890"/>
      <c r="BF98" s="890"/>
      <c r="BG98" s="890"/>
      <c r="BH98" s="890"/>
      <c r="BI98" s="890"/>
      <c r="BJ98" s="890"/>
      <c r="BK98" s="890"/>
      <c r="BL98" s="890"/>
      <c r="BM98" s="890"/>
      <c r="BN98" s="890"/>
      <c r="BO98" s="890"/>
      <c r="BP98" s="890"/>
      <c r="BQ98" s="890"/>
      <c r="BR98" s="890"/>
      <c r="BS98" s="890"/>
      <c r="BT98" s="890"/>
      <c r="BU98" s="890"/>
      <c r="BV98" s="890"/>
      <c r="BW98" s="890"/>
      <c r="BX98" s="890"/>
      <c r="BY98" s="890"/>
      <c r="BZ98" s="890"/>
      <c r="CA98" s="890"/>
      <c r="CB98" s="890"/>
      <c r="CC98" s="890"/>
      <c r="CD98" s="890"/>
      <c r="CE98" s="890"/>
      <c r="CF98" s="890"/>
      <c r="CG98" s="890"/>
      <c r="CH98" s="890"/>
      <c r="CI98" s="890"/>
      <c r="CJ98" s="890"/>
      <c r="CK98" s="890"/>
      <c r="CL98" s="890"/>
      <c r="CM98" s="890"/>
      <c r="CN98" s="8"/>
    </row>
    <row r="99" spans="1:92" ht="1.9" customHeight="1">
      <c r="A99" s="8"/>
      <c r="B99" s="131"/>
      <c r="C99" s="1024"/>
      <c r="D99" s="390"/>
      <c r="E99" s="378"/>
      <c r="F99" s="379"/>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8"/>
      <c r="AL99" s="378"/>
      <c r="AM99" s="378"/>
      <c r="AN99" s="378"/>
      <c r="AO99" s="378"/>
      <c r="AP99" s="378"/>
      <c r="AQ99" s="378"/>
      <c r="AR99" s="378"/>
      <c r="AS99" s="378"/>
      <c r="AT99" s="383"/>
      <c r="AU99" s="137"/>
      <c r="AV99" s="8"/>
      <c r="AW99" s="8"/>
      <c r="AX99" s="890"/>
      <c r="AY99" s="890"/>
      <c r="AZ99" s="890"/>
      <c r="BA99" s="890"/>
      <c r="BB99" s="890"/>
      <c r="BC99" s="890"/>
      <c r="BD99" s="890"/>
      <c r="BE99" s="890"/>
      <c r="BF99" s="890"/>
      <c r="BG99" s="890"/>
      <c r="BH99" s="890"/>
      <c r="BI99" s="890"/>
      <c r="BJ99" s="890"/>
      <c r="BK99" s="890"/>
      <c r="BL99" s="890"/>
      <c r="BM99" s="890"/>
      <c r="BN99" s="890"/>
      <c r="BO99" s="890"/>
      <c r="BP99" s="890"/>
      <c r="BQ99" s="890"/>
      <c r="BR99" s="890"/>
      <c r="BS99" s="890"/>
      <c r="BT99" s="890"/>
      <c r="BU99" s="890"/>
      <c r="BV99" s="890"/>
      <c r="BW99" s="890"/>
      <c r="BX99" s="890"/>
      <c r="BY99" s="890"/>
      <c r="BZ99" s="890"/>
      <c r="CA99" s="890"/>
      <c r="CB99" s="890"/>
      <c r="CC99" s="890"/>
      <c r="CD99" s="890"/>
      <c r="CE99" s="890"/>
      <c r="CF99" s="890"/>
      <c r="CG99" s="890"/>
      <c r="CH99" s="890"/>
      <c r="CI99" s="890"/>
      <c r="CJ99" s="890"/>
      <c r="CK99" s="890"/>
      <c r="CL99" s="890"/>
      <c r="CM99" s="890"/>
      <c r="CN99" s="8"/>
    </row>
    <row r="100" spans="1:92" ht="15" customHeight="1">
      <c r="A100" s="8"/>
      <c r="B100" s="131"/>
      <c r="C100" s="1024"/>
      <c r="D100" s="962" t="s">
        <v>1473</v>
      </c>
      <c r="E100" s="963"/>
      <c r="F100" s="963"/>
      <c r="G100" s="963"/>
      <c r="H100" s="963"/>
      <c r="I100" s="963"/>
      <c r="J100" s="963"/>
      <c r="K100" s="963"/>
      <c r="L100" s="963"/>
      <c r="M100" s="963"/>
      <c r="N100" s="963"/>
      <c r="O100" s="963"/>
      <c r="P100" s="963"/>
      <c r="Q100" s="963"/>
      <c r="R100" s="963"/>
      <c r="S100" s="963"/>
      <c r="T100" s="963"/>
      <c r="U100" s="963"/>
      <c r="V100" s="963"/>
      <c r="W100" s="963"/>
      <c r="X100" s="963"/>
      <c r="Y100" s="963"/>
      <c r="Z100" s="378"/>
      <c r="AA100" s="967"/>
      <c r="AB100" s="968"/>
      <c r="AC100" s="378"/>
      <c r="AD100" s="378"/>
      <c r="AE100" s="378"/>
      <c r="AF100" s="378"/>
      <c r="AG100" s="378"/>
      <c r="AH100" s="378"/>
      <c r="AI100" s="378"/>
      <c r="AJ100" s="378"/>
      <c r="AK100" s="378"/>
      <c r="AL100" s="378"/>
      <c r="AM100" s="378"/>
      <c r="AN100" s="378"/>
      <c r="AO100" s="378"/>
      <c r="AP100" s="378"/>
      <c r="AQ100" s="378"/>
      <c r="AR100" s="378"/>
      <c r="AS100" s="378"/>
      <c r="AT100" s="383"/>
      <c r="AU100" s="137"/>
      <c r="AV100" s="8"/>
      <c r="AW100" s="8"/>
      <c r="AX100" s="890"/>
      <c r="AY100" s="890"/>
      <c r="AZ100" s="890"/>
      <c r="BA100" s="890"/>
      <c r="BB100" s="890"/>
      <c r="BC100" s="890"/>
      <c r="BD100" s="890"/>
      <c r="BE100" s="890"/>
      <c r="BF100" s="890"/>
      <c r="BG100" s="890"/>
      <c r="BH100" s="890"/>
      <c r="BI100" s="890"/>
      <c r="BJ100" s="890"/>
      <c r="BK100" s="890"/>
      <c r="BL100" s="890"/>
      <c r="BM100" s="890"/>
      <c r="BN100" s="890"/>
      <c r="BO100" s="890"/>
      <c r="BP100" s="890"/>
      <c r="BQ100" s="890"/>
      <c r="BR100" s="890"/>
      <c r="BS100" s="890"/>
      <c r="BT100" s="890"/>
      <c r="BU100" s="890"/>
      <c r="BV100" s="890"/>
      <c r="BW100" s="890"/>
      <c r="BX100" s="890"/>
      <c r="BY100" s="890"/>
      <c r="BZ100" s="890"/>
      <c r="CA100" s="890"/>
      <c r="CB100" s="890"/>
      <c r="CC100" s="890"/>
      <c r="CD100" s="890"/>
      <c r="CE100" s="890"/>
      <c r="CF100" s="890"/>
      <c r="CG100" s="890"/>
      <c r="CH100" s="890"/>
      <c r="CI100" s="890"/>
      <c r="CJ100" s="890"/>
      <c r="CK100" s="890"/>
      <c r="CL100" s="890"/>
      <c r="CM100" s="890"/>
      <c r="CN100" s="8"/>
    </row>
    <row r="101" spans="1:92" ht="15" customHeight="1">
      <c r="A101" s="8"/>
      <c r="B101" s="131"/>
      <c r="C101" s="1024"/>
      <c r="D101" s="962"/>
      <c r="E101" s="963"/>
      <c r="F101" s="963"/>
      <c r="G101" s="963"/>
      <c r="H101" s="963"/>
      <c r="I101" s="963"/>
      <c r="J101" s="963"/>
      <c r="K101" s="963"/>
      <c r="L101" s="963"/>
      <c r="M101" s="963"/>
      <c r="N101" s="963"/>
      <c r="O101" s="963"/>
      <c r="P101" s="963"/>
      <c r="Q101" s="963"/>
      <c r="R101" s="963"/>
      <c r="S101" s="963"/>
      <c r="T101" s="963"/>
      <c r="U101" s="963"/>
      <c r="V101" s="963"/>
      <c r="W101" s="963"/>
      <c r="X101" s="963"/>
      <c r="Y101" s="963"/>
      <c r="Z101" s="378"/>
      <c r="AA101" s="378"/>
      <c r="AB101" s="378"/>
      <c r="AC101" s="378"/>
      <c r="AD101" s="378"/>
      <c r="AE101" s="378"/>
      <c r="AF101" s="378"/>
      <c r="AG101" s="378"/>
      <c r="AH101" s="378"/>
      <c r="AI101" s="378"/>
      <c r="AJ101" s="378"/>
      <c r="AK101" s="378"/>
      <c r="AL101" s="378"/>
      <c r="AM101" s="378"/>
      <c r="AN101" s="378"/>
      <c r="AO101" s="378"/>
      <c r="AP101" s="378"/>
      <c r="AQ101" s="378"/>
      <c r="AR101" s="378"/>
      <c r="AS101" s="378"/>
      <c r="AT101" s="383"/>
      <c r="AU101" s="137"/>
      <c r="AV101" s="8"/>
      <c r="AW101" s="8"/>
      <c r="AX101" s="890"/>
      <c r="AY101" s="890"/>
      <c r="AZ101" s="890"/>
      <c r="BA101" s="890"/>
      <c r="BB101" s="890"/>
      <c r="BC101" s="890"/>
      <c r="BD101" s="890"/>
      <c r="BE101" s="890"/>
      <c r="BF101" s="890"/>
      <c r="BG101" s="890"/>
      <c r="BH101" s="890"/>
      <c r="BI101" s="890"/>
      <c r="BJ101" s="890"/>
      <c r="BK101" s="890"/>
      <c r="BL101" s="890"/>
      <c r="BM101" s="890"/>
      <c r="BN101" s="890"/>
      <c r="BO101" s="890"/>
      <c r="BP101" s="890"/>
      <c r="BQ101" s="890"/>
      <c r="BR101" s="890"/>
      <c r="BS101" s="890"/>
      <c r="BT101" s="890"/>
      <c r="BU101" s="890"/>
      <c r="BV101" s="890"/>
      <c r="BW101" s="890"/>
      <c r="BX101" s="890"/>
      <c r="BY101" s="890"/>
      <c r="BZ101" s="890"/>
      <c r="CA101" s="890"/>
      <c r="CB101" s="890"/>
      <c r="CC101" s="890"/>
      <c r="CD101" s="890"/>
      <c r="CE101" s="890"/>
      <c r="CF101" s="890"/>
      <c r="CG101" s="890"/>
      <c r="CH101" s="890"/>
      <c r="CI101" s="890"/>
      <c r="CJ101" s="890"/>
      <c r="CK101" s="890"/>
      <c r="CL101" s="890"/>
      <c r="CM101" s="890"/>
      <c r="CN101" s="8"/>
    </row>
    <row r="102" spans="1:92" ht="2.1" customHeight="1">
      <c r="A102" s="8"/>
      <c r="B102" s="131"/>
      <c r="C102" s="1025"/>
      <c r="D102" s="384"/>
      <c r="E102" s="384"/>
      <c r="F102" s="385"/>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c r="AS102" s="384"/>
      <c r="AT102" s="386"/>
      <c r="AU102" s="137"/>
      <c r="AV102" s="8"/>
      <c r="AW102" s="8"/>
      <c r="AX102" s="890"/>
      <c r="AY102" s="890"/>
      <c r="AZ102" s="890"/>
      <c r="BA102" s="890"/>
      <c r="BB102" s="890"/>
      <c r="BC102" s="890"/>
      <c r="BD102" s="890"/>
      <c r="BE102" s="890"/>
      <c r="BF102" s="890"/>
      <c r="BG102" s="890"/>
      <c r="BH102" s="890"/>
      <c r="BI102" s="890"/>
      <c r="BJ102" s="890"/>
      <c r="BK102" s="890"/>
      <c r="BL102" s="890"/>
      <c r="BM102" s="890"/>
      <c r="BN102" s="890"/>
      <c r="BO102" s="890"/>
      <c r="BP102" s="890"/>
      <c r="BQ102" s="890"/>
      <c r="BR102" s="890"/>
      <c r="BS102" s="890"/>
      <c r="BT102" s="890"/>
      <c r="BU102" s="890"/>
      <c r="BV102" s="890"/>
      <c r="BW102" s="890"/>
      <c r="BX102" s="890"/>
      <c r="BY102" s="890"/>
      <c r="BZ102" s="890"/>
      <c r="CA102" s="890"/>
      <c r="CB102" s="890"/>
      <c r="CC102" s="890"/>
      <c r="CD102" s="890"/>
      <c r="CE102" s="890"/>
      <c r="CF102" s="890"/>
      <c r="CG102" s="890"/>
      <c r="CH102" s="890"/>
      <c r="CI102" s="890"/>
      <c r="CJ102" s="890"/>
      <c r="CK102" s="890"/>
      <c r="CL102" s="890"/>
      <c r="CM102" s="890"/>
      <c r="CN102" s="8"/>
    </row>
    <row r="103" spans="1:92" ht="15" customHeight="1">
      <c r="A103" s="8"/>
      <c r="B103" s="157"/>
      <c r="C103" s="158"/>
      <c r="D103" s="158"/>
      <c r="E103" s="158"/>
      <c r="F103" s="305"/>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64"/>
      <c r="AV103" s="8"/>
      <c r="AW103" s="8"/>
      <c r="AX103" s="890"/>
      <c r="AY103" s="890"/>
      <c r="AZ103" s="890"/>
      <c r="BA103" s="890"/>
      <c r="BB103" s="890"/>
      <c r="BC103" s="890"/>
      <c r="BD103" s="890"/>
      <c r="BE103" s="890"/>
      <c r="BF103" s="890"/>
      <c r="BG103" s="890"/>
      <c r="BH103" s="890"/>
      <c r="BI103" s="890"/>
      <c r="BJ103" s="890"/>
      <c r="BK103" s="890"/>
      <c r="BL103" s="890"/>
      <c r="BM103" s="890"/>
      <c r="BN103" s="890"/>
      <c r="BO103" s="890"/>
      <c r="BP103" s="890"/>
      <c r="BQ103" s="890"/>
      <c r="BR103" s="890"/>
      <c r="BS103" s="890"/>
      <c r="BT103" s="890"/>
      <c r="BU103" s="890"/>
      <c r="BV103" s="890"/>
      <c r="BW103" s="890"/>
      <c r="BX103" s="890"/>
      <c r="BY103" s="890"/>
      <c r="BZ103" s="890"/>
      <c r="CA103" s="890"/>
      <c r="CB103" s="890"/>
      <c r="CC103" s="890"/>
      <c r="CD103" s="890"/>
      <c r="CE103" s="890"/>
      <c r="CF103" s="890"/>
      <c r="CG103" s="890"/>
      <c r="CH103" s="890"/>
      <c r="CI103" s="890"/>
      <c r="CJ103" s="890"/>
      <c r="CK103" s="890"/>
      <c r="CL103" s="890"/>
      <c r="CM103" s="890"/>
      <c r="CN103" s="8"/>
    </row>
    <row r="104" spans="1:92" ht="7.15" customHeight="1">
      <c r="A104" s="8"/>
      <c r="B104" s="8"/>
      <c r="C104" s="8"/>
      <c r="D104" s="8"/>
      <c r="E104" s="8"/>
      <c r="F104" s="31"/>
      <c r="G104" s="8"/>
      <c r="H104" s="8"/>
      <c r="I104" s="8"/>
      <c r="J104" s="8"/>
      <c r="K104" s="8"/>
      <c r="L104" s="8"/>
      <c r="M104" s="8"/>
      <c r="N104" s="8"/>
      <c r="O104" s="8"/>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377"/>
      <c r="AV104" s="129"/>
      <c r="AW104" s="523"/>
      <c r="AX104" s="953" t="s">
        <v>1477</v>
      </c>
      <c r="AY104" s="954"/>
      <c r="AZ104" s="954"/>
      <c r="BA104" s="954"/>
      <c r="BB104" s="954"/>
      <c r="BC104" s="954"/>
      <c r="BD104" s="954"/>
      <c r="BE104" s="954"/>
      <c r="BF104" s="954"/>
      <c r="BG104" s="954"/>
      <c r="BH104" s="954"/>
      <c r="BI104" s="954"/>
      <c r="BJ104" s="954"/>
      <c r="BK104" s="954"/>
      <c r="BL104" s="954"/>
      <c r="BM104" s="954"/>
      <c r="BN104" s="954"/>
      <c r="BO104" s="954"/>
      <c r="BP104" s="954"/>
      <c r="BQ104" s="954"/>
      <c r="BR104" s="954"/>
      <c r="BS104" s="954"/>
      <c r="BT104" s="954"/>
      <c r="BU104" s="954"/>
      <c r="BV104" s="954"/>
      <c r="BW104" s="954"/>
      <c r="BX104" s="954"/>
      <c r="BY104" s="954"/>
      <c r="BZ104" s="954"/>
      <c r="CA104" s="954"/>
      <c r="CB104" s="954"/>
      <c r="CC104" s="954"/>
      <c r="CD104" s="954"/>
      <c r="CE104" s="954"/>
      <c r="CF104" s="954"/>
      <c r="CG104" s="954"/>
      <c r="CH104" s="954"/>
      <c r="CI104" s="954"/>
      <c r="CJ104" s="954"/>
      <c r="CK104" s="954"/>
      <c r="CL104" s="955"/>
      <c r="CM104" s="524"/>
      <c r="CN104" s="524"/>
    </row>
    <row r="105" spans="1:92" ht="15" customHeight="1">
      <c r="A105" s="524"/>
      <c r="B105" s="524"/>
      <c r="C105" s="524"/>
      <c r="D105" s="524"/>
      <c r="E105" s="484"/>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24"/>
      <c r="AI105" s="524"/>
      <c r="AJ105" s="524"/>
      <c r="AK105" s="524"/>
      <c r="AL105" s="524"/>
      <c r="AM105" s="524"/>
      <c r="AN105" s="524"/>
      <c r="AO105" s="524"/>
      <c r="AP105" s="524"/>
      <c r="AQ105" s="524"/>
      <c r="AR105" s="524"/>
      <c r="AS105" s="524"/>
      <c r="AT105" s="524"/>
      <c r="AU105" s="524"/>
      <c r="AV105" s="524"/>
      <c r="AW105" s="524"/>
      <c r="AX105" s="956"/>
      <c r="AY105" s="957"/>
      <c r="AZ105" s="957"/>
      <c r="BA105" s="957"/>
      <c r="BB105" s="957"/>
      <c r="BC105" s="957"/>
      <c r="BD105" s="957"/>
      <c r="BE105" s="957"/>
      <c r="BF105" s="957"/>
      <c r="BG105" s="957"/>
      <c r="BH105" s="957"/>
      <c r="BI105" s="957"/>
      <c r="BJ105" s="957"/>
      <c r="BK105" s="957"/>
      <c r="BL105" s="957"/>
      <c r="BM105" s="957"/>
      <c r="BN105" s="957"/>
      <c r="BO105" s="957"/>
      <c r="BP105" s="957"/>
      <c r="BQ105" s="957"/>
      <c r="BR105" s="957"/>
      <c r="BS105" s="957"/>
      <c r="BT105" s="957"/>
      <c r="BU105" s="957"/>
      <c r="BV105" s="957"/>
      <c r="BW105" s="957"/>
      <c r="BX105" s="957"/>
      <c r="BY105" s="957"/>
      <c r="BZ105" s="957"/>
      <c r="CA105" s="957"/>
      <c r="CB105" s="957"/>
      <c r="CC105" s="957"/>
      <c r="CD105" s="957"/>
      <c r="CE105" s="957"/>
      <c r="CF105" s="957"/>
      <c r="CG105" s="957"/>
      <c r="CH105" s="957"/>
      <c r="CI105" s="957"/>
      <c r="CJ105" s="957"/>
      <c r="CK105" s="957"/>
      <c r="CL105" s="958"/>
      <c r="CM105" s="524"/>
      <c r="CN105" s="524"/>
    </row>
    <row r="106" spans="1:92">
      <c r="A106" s="524"/>
      <c r="B106" s="524"/>
      <c r="C106" s="524"/>
      <c r="D106" s="524"/>
      <c r="E106" s="484"/>
      <c r="F106" s="524"/>
      <c r="G106" s="524"/>
      <c r="H106" s="524"/>
      <c r="I106" s="524"/>
      <c r="J106" s="524"/>
      <c r="K106" s="524"/>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24"/>
      <c r="AI106" s="524"/>
      <c r="AJ106" s="524"/>
      <c r="AK106" s="524"/>
      <c r="AL106" s="524"/>
      <c r="AM106" s="524"/>
      <c r="AN106" s="524"/>
      <c r="AO106" s="524"/>
      <c r="AP106" s="524"/>
      <c r="AQ106" s="524"/>
      <c r="AR106" s="524"/>
      <c r="AS106" s="524"/>
      <c r="AT106" s="524"/>
      <c r="AU106" s="524"/>
      <c r="AV106" s="524"/>
      <c r="AW106" s="524"/>
      <c r="AX106" s="956"/>
      <c r="AY106" s="957"/>
      <c r="AZ106" s="957"/>
      <c r="BA106" s="957"/>
      <c r="BB106" s="957"/>
      <c r="BC106" s="957"/>
      <c r="BD106" s="957"/>
      <c r="BE106" s="957"/>
      <c r="BF106" s="957"/>
      <c r="BG106" s="957"/>
      <c r="BH106" s="957"/>
      <c r="BI106" s="957"/>
      <c r="BJ106" s="957"/>
      <c r="BK106" s="957"/>
      <c r="BL106" s="957"/>
      <c r="BM106" s="957"/>
      <c r="BN106" s="957"/>
      <c r="BO106" s="957"/>
      <c r="BP106" s="957"/>
      <c r="BQ106" s="957"/>
      <c r="BR106" s="957"/>
      <c r="BS106" s="957"/>
      <c r="BT106" s="957"/>
      <c r="BU106" s="957"/>
      <c r="BV106" s="957"/>
      <c r="BW106" s="957"/>
      <c r="BX106" s="957"/>
      <c r="BY106" s="957"/>
      <c r="BZ106" s="957"/>
      <c r="CA106" s="957"/>
      <c r="CB106" s="957"/>
      <c r="CC106" s="957"/>
      <c r="CD106" s="957"/>
      <c r="CE106" s="957"/>
      <c r="CF106" s="957"/>
      <c r="CG106" s="957"/>
      <c r="CH106" s="957"/>
      <c r="CI106" s="957"/>
      <c r="CJ106" s="957"/>
      <c r="CK106" s="957"/>
      <c r="CL106" s="958"/>
      <c r="CM106" s="524"/>
      <c r="CN106" s="524"/>
    </row>
    <row r="107" spans="1:92">
      <c r="A107" s="524"/>
      <c r="B107" s="524"/>
      <c r="C107" s="524"/>
      <c r="D107" s="524"/>
      <c r="E107" s="484"/>
      <c r="F107" s="524"/>
      <c r="G107" s="524"/>
      <c r="H107" s="524"/>
      <c r="I107" s="524"/>
      <c r="J107" s="524"/>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524"/>
      <c r="AH107" s="524"/>
      <c r="AI107" s="524"/>
      <c r="AJ107" s="524"/>
      <c r="AK107" s="524"/>
      <c r="AL107" s="524"/>
      <c r="AM107" s="524"/>
      <c r="AN107" s="524"/>
      <c r="AO107" s="524"/>
      <c r="AP107" s="524"/>
      <c r="AQ107" s="524"/>
      <c r="AR107" s="524"/>
      <c r="AS107" s="524"/>
      <c r="AT107" s="524"/>
      <c r="AU107" s="524"/>
      <c r="AV107" s="524"/>
      <c r="AW107" s="524"/>
      <c r="AX107" s="956"/>
      <c r="AY107" s="957"/>
      <c r="AZ107" s="957"/>
      <c r="BA107" s="957"/>
      <c r="BB107" s="957"/>
      <c r="BC107" s="957"/>
      <c r="BD107" s="957"/>
      <c r="BE107" s="957"/>
      <c r="BF107" s="957"/>
      <c r="BG107" s="957"/>
      <c r="BH107" s="957"/>
      <c r="BI107" s="957"/>
      <c r="BJ107" s="957"/>
      <c r="BK107" s="957"/>
      <c r="BL107" s="957"/>
      <c r="BM107" s="957"/>
      <c r="BN107" s="957"/>
      <c r="BO107" s="957"/>
      <c r="BP107" s="957"/>
      <c r="BQ107" s="957"/>
      <c r="BR107" s="957"/>
      <c r="BS107" s="957"/>
      <c r="BT107" s="957"/>
      <c r="BU107" s="957"/>
      <c r="BV107" s="957"/>
      <c r="BW107" s="957"/>
      <c r="BX107" s="957"/>
      <c r="BY107" s="957"/>
      <c r="BZ107" s="957"/>
      <c r="CA107" s="957"/>
      <c r="CB107" s="957"/>
      <c r="CC107" s="957"/>
      <c r="CD107" s="957"/>
      <c r="CE107" s="957"/>
      <c r="CF107" s="957"/>
      <c r="CG107" s="957"/>
      <c r="CH107" s="957"/>
      <c r="CI107" s="957"/>
      <c r="CJ107" s="957"/>
      <c r="CK107" s="957"/>
      <c r="CL107" s="958"/>
      <c r="CM107" s="524"/>
      <c r="CN107" s="524"/>
    </row>
    <row r="108" spans="1:92">
      <c r="A108" s="524"/>
      <c r="B108" s="524"/>
      <c r="C108" s="524"/>
      <c r="D108" s="524"/>
      <c r="E108" s="48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4"/>
      <c r="AD108" s="524"/>
      <c r="AE108" s="524"/>
      <c r="AF108" s="524"/>
      <c r="AG108" s="524"/>
      <c r="AH108" s="524"/>
      <c r="AI108" s="524"/>
      <c r="AJ108" s="524"/>
      <c r="AK108" s="524"/>
      <c r="AL108" s="524"/>
      <c r="AM108" s="524"/>
      <c r="AN108" s="524"/>
      <c r="AO108" s="524"/>
      <c r="AP108" s="524"/>
      <c r="AQ108" s="524"/>
      <c r="AR108" s="524"/>
      <c r="AS108" s="524"/>
      <c r="AT108" s="524"/>
      <c r="AU108" s="524"/>
      <c r="AV108" s="524"/>
      <c r="AW108" s="524"/>
      <c r="AX108" s="956"/>
      <c r="AY108" s="957"/>
      <c r="AZ108" s="957"/>
      <c r="BA108" s="957"/>
      <c r="BB108" s="957"/>
      <c r="BC108" s="957"/>
      <c r="BD108" s="957"/>
      <c r="BE108" s="957"/>
      <c r="BF108" s="957"/>
      <c r="BG108" s="957"/>
      <c r="BH108" s="957"/>
      <c r="BI108" s="957"/>
      <c r="BJ108" s="957"/>
      <c r="BK108" s="957"/>
      <c r="BL108" s="957"/>
      <c r="BM108" s="957"/>
      <c r="BN108" s="957"/>
      <c r="BO108" s="957"/>
      <c r="BP108" s="957"/>
      <c r="BQ108" s="957"/>
      <c r="BR108" s="957"/>
      <c r="BS108" s="957"/>
      <c r="BT108" s="957"/>
      <c r="BU108" s="957"/>
      <c r="BV108" s="957"/>
      <c r="BW108" s="957"/>
      <c r="BX108" s="957"/>
      <c r="BY108" s="957"/>
      <c r="BZ108" s="957"/>
      <c r="CA108" s="957"/>
      <c r="CB108" s="957"/>
      <c r="CC108" s="957"/>
      <c r="CD108" s="957"/>
      <c r="CE108" s="957"/>
      <c r="CF108" s="957"/>
      <c r="CG108" s="957"/>
      <c r="CH108" s="957"/>
      <c r="CI108" s="957"/>
      <c r="CJ108" s="957"/>
      <c r="CK108" s="957"/>
      <c r="CL108" s="958"/>
      <c r="CM108" s="524"/>
      <c r="CN108" s="524"/>
    </row>
    <row r="109" spans="1:92">
      <c r="A109" s="524"/>
      <c r="B109" s="524"/>
      <c r="C109" s="524"/>
      <c r="D109" s="524"/>
      <c r="E109" s="484"/>
      <c r="F109" s="524"/>
      <c r="G109" s="524"/>
      <c r="H109" s="524"/>
      <c r="I109" s="524"/>
      <c r="J109" s="524"/>
      <c r="K109" s="524"/>
      <c r="L109" s="524"/>
      <c r="M109" s="524"/>
      <c r="N109" s="524"/>
      <c r="O109" s="524"/>
      <c r="P109" s="524"/>
      <c r="Q109" s="524"/>
      <c r="R109" s="524"/>
      <c r="S109" s="524"/>
      <c r="T109" s="524"/>
      <c r="U109" s="524"/>
      <c r="V109" s="524"/>
      <c r="W109" s="524"/>
      <c r="X109" s="524"/>
      <c r="Y109" s="524"/>
      <c r="Z109" s="524"/>
      <c r="AA109" s="524"/>
      <c r="AB109" s="524"/>
      <c r="AC109" s="524"/>
      <c r="AD109" s="524"/>
      <c r="AE109" s="524"/>
      <c r="AF109" s="524"/>
      <c r="AG109" s="524"/>
      <c r="AH109" s="524"/>
      <c r="AI109" s="524"/>
      <c r="AJ109" s="524"/>
      <c r="AK109" s="524"/>
      <c r="AL109" s="524"/>
      <c r="AM109" s="524"/>
      <c r="AN109" s="524"/>
      <c r="AO109" s="524"/>
      <c r="AP109" s="524"/>
      <c r="AQ109" s="524"/>
      <c r="AR109" s="524"/>
      <c r="AS109" s="524"/>
      <c r="AT109" s="524"/>
      <c r="AU109" s="524"/>
      <c r="AV109" s="524"/>
      <c r="AW109" s="524"/>
      <c r="AX109" s="956"/>
      <c r="AY109" s="957"/>
      <c r="AZ109" s="957"/>
      <c r="BA109" s="957"/>
      <c r="BB109" s="957"/>
      <c r="BC109" s="957"/>
      <c r="BD109" s="957"/>
      <c r="BE109" s="957"/>
      <c r="BF109" s="957"/>
      <c r="BG109" s="957"/>
      <c r="BH109" s="957"/>
      <c r="BI109" s="957"/>
      <c r="BJ109" s="957"/>
      <c r="BK109" s="957"/>
      <c r="BL109" s="957"/>
      <c r="BM109" s="957"/>
      <c r="BN109" s="957"/>
      <c r="BO109" s="957"/>
      <c r="BP109" s="957"/>
      <c r="BQ109" s="957"/>
      <c r="BR109" s="957"/>
      <c r="BS109" s="957"/>
      <c r="BT109" s="957"/>
      <c r="BU109" s="957"/>
      <c r="BV109" s="957"/>
      <c r="BW109" s="957"/>
      <c r="BX109" s="957"/>
      <c r="BY109" s="957"/>
      <c r="BZ109" s="957"/>
      <c r="CA109" s="957"/>
      <c r="CB109" s="957"/>
      <c r="CC109" s="957"/>
      <c r="CD109" s="957"/>
      <c r="CE109" s="957"/>
      <c r="CF109" s="957"/>
      <c r="CG109" s="957"/>
      <c r="CH109" s="957"/>
      <c r="CI109" s="957"/>
      <c r="CJ109" s="957"/>
      <c r="CK109" s="957"/>
      <c r="CL109" s="958"/>
      <c r="CM109" s="524"/>
      <c r="CN109" s="524"/>
    </row>
    <row r="110" spans="1:92">
      <c r="A110" s="524"/>
      <c r="B110" s="524"/>
      <c r="C110" s="524"/>
      <c r="D110" s="524"/>
      <c r="E110" s="48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24"/>
      <c r="AI110" s="524"/>
      <c r="AJ110" s="524"/>
      <c r="AK110" s="524"/>
      <c r="AL110" s="524"/>
      <c r="AM110" s="524"/>
      <c r="AN110" s="524"/>
      <c r="AO110" s="524"/>
      <c r="AP110" s="524"/>
      <c r="AQ110" s="524"/>
      <c r="AR110" s="524"/>
      <c r="AS110" s="524"/>
      <c r="AT110" s="524"/>
      <c r="AU110" s="524"/>
      <c r="AV110" s="524"/>
      <c r="AW110" s="524"/>
      <c r="AX110" s="956"/>
      <c r="AY110" s="957"/>
      <c r="AZ110" s="957"/>
      <c r="BA110" s="957"/>
      <c r="BB110" s="957"/>
      <c r="BC110" s="957"/>
      <c r="BD110" s="957"/>
      <c r="BE110" s="957"/>
      <c r="BF110" s="957"/>
      <c r="BG110" s="957"/>
      <c r="BH110" s="957"/>
      <c r="BI110" s="957"/>
      <c r="BJ110" s="957"/>
      <c r="BK110" s="957"/>
      <c r="BL110" s="957"/>
      <c r="BM110" s="957"/>
      <c r="BN110" s="957"/>
      <c r="BO110" s="957"/>
      <c r="BP110" s="957"/>
      <c r="BQ110" s="957"/>
      <c r="BR110" s="957"/>
      <c r="BS110" s="957"/>
      <c r="BT110" s="957"/>
      <c r="BU110" s="957"/>
      <c r="BV110" s="957"/>
      <c r="BW110" s="957"/>
      <c r="BX110" s="957"/>
      <c r="BY110" s="957"/>
      <c r="BZ110" s="957"/>
      <c r="CA110" s="957"/>
      <c r="CB110" s="957"/>
      <c r="CC110" s="957"/>
      <c r="CD110" s="957"/>
      <c r="CE110" s="957"/>
      <c r="CF110" s="957"/>
      <c r="CG110" s="957"/>
      <c r="CH110" s="957"/>
      <c r="CI110" s="957"/>
      <c r="CJ110" s="957"/>
      <c r="CK110" s="957"/>
      <c r="CL110" s="958"/>
      <c r="CM110" s="524"/>
      <c r="CN110" s="524"/>
    </row>
    <row r="111" spans="1:92">
      <c r="A111" s="524"/>
      <c r="B111" s="524"/>
      <c r="C111" s="524"/>
      <c r="D111" s="524"/>
      <c r="E111" s="484"/>
      <c r="F111" s="524"/>
      <c r="G111" s="524"/>
      <c r="H111" s="524"/>
      <c r="I111" s="524"/>
      <c r="J111" s="524"/>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24"/>
      <c r="AI111" s="524"/>
      <c r="AJ111" s="524"/>
      <c r="AK111" s="524"/>
      <c r="AL111" s="524"/>
      <c r="AM111" s="524"/>
      <c r="AN111" s="524"/>
      <c r="AO111" s="524"/>
      <c r="AP111" s="524"/>
      <c r="AQ111" s="524"/>
      <c r="AR111" s="524"/>
      <c r="AS111" s="524"/>
      <c r="AT111" s="524"/>
      <c r="AU111" s="524"/>
      <c r="AV111" s="524"/>
      <c r="AW111" s="524"/>
      <c r="AX111" s="956"/>
      <c r="AY111" s="957"/>
      <c r="AZ111" s="957"/>
      <c r="BA111" s="957"/>
      <c r="BB111" s="957"/>
      <c r="BC111" s="957"/>
      <c r="BD111" s="957"/>
      <c r="BE111" s="957"/>
      <c r="BF111" s="957"/>
      <c r="BG111" s="957"/>
      <c r="BH111" s="957"/>
      <c r="BI111" s="957"/>
      <c r="BJ111" s="957"/>
      <c r="BK111" s="957"/>
      <c r="BL111" s="957"/>
      <c r="BM111" s="957"/>
      <c r="BN111" s="957"/>
      <c r="BO111" s="957"/>
      <c r="BP111" s="957"/>
      <c r="BQ111" s="957"/>
      <c r="BR111" s="957"/>
      <c r="BS111" s="957"/>
      <c r="BT111" s="957"/>
      <c r="BU111" s="957"/>
      <c r="BV111" s="957"/>
      <c r="BW111" s="957"/>
      <c r="BX111" s="957"/>
      <c r="BY111" s="957"/>
      <c r="BZ111" s="957"/>
      <c r="CA111" s="957"/>
      <c r="CB111" s="957"/>
      <c r="CC111" s="957"/>
      <c r="CD111" s="957"/>
      <c r="CE111" s="957"/>
      <c r="CF111" s="957"/>
      <c r="CG111" s="957"/>
      <c r="CH111" s="957"/>
      <c r="CI111" s="957"/>
      <c r="CJ111" s="957"/>
      <c r="CK111" s="957"/>
      <c r="CL111" s="958"/>
      <c r="CM111" s="524"/>
      <c r="CN111" s="524"/>
    </row>
    <row r="112" spans="1:92">
      <c r="A112" s="524"/>
      <c r="B112" s="524"/>
      <c r="C112" s="524"/>
      <c r="D112" s="524"/>
      <c r="E112" s="484"/>
      <c r="F112" s="524"/>
      <c r="G112" s="524"/>
      <c r="H112" s="524"/>
      <c r="I112" s="524"/>
      <c r="J112" s="524"/>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24"/>
      <c r="AI112" s="524"/>
      <c r="AJ112" s="524"/>
      <c r="AK112" s="524"/>
      <c r="AL112" s="524"/>
      <c r="AM112" s="524"/>
      <c r="AN112" s="524"/>
      <c r="AO112" s="524"/>
      <c r="AP112" s="524"/>
      <c r="AQ112" s="524"/>
      <c r="AR112" s="524"/>
      <c r="AS112" s="524"/>
      <c r="AT112" s="524"/>
      <c r="AU112" s="524"/>
      <c r="AV112" s="524"/>
      <c r="AW112" s="524"/>
      <c r="AX112" s="956"/>
      <c r="AY112" s="957"/>
      <c r="AZ112" s="957"/>
      <c r="BA112" s="957"/>
      <c r="BB112" s="957"/>
      <c r="BC112" s="957"/>
      <c r="BD112" s="957"/>
      <c r="BE112" s="957"/>
      <c r="BF112" s="957"/>
      <c r="BG112" s="957"/>
      <c r="BH112" s="957"/>
      <c r="BI112" s="957"/>
      <c r="BJ112" s="957"/>
      <c r="BK112" s="957"/>
      <c r="BL112" s="957"/>
      <c r="BM112" s="957"/>
      <c r="BN112" s="957"/>
      <c r="BO112" s="957"/>
      <c r="BP112" s="957"/>
      <c r="BQ112" s="957"/>
      <c r="BR112" s="957"/>
      <c r="BS112" s="957"/>
      <c r="BT112" s="957"/>
      <c r="BU112" s="957"/>
      <c r="BV112" s="957"/>
      <c r="BW112" s="957"/>
      <c r="BX112" s="957"/>
      <c r="BY112" s="957"/>
      <c r="BZ112" s="957"/>
      <c r="CA112" s="957"/>
      <c r="CB112" s="957"/>
      <c r="CC112" s="957"/>
      <c r="CD112" s="957"/>
      <c r="CE112" s="957"/>
      <c r="CF112" s="957"/>
      <c r="CG112" s="957"/>
      <c r="CH112" s="957"/>
      <c r="CI112" s="957"/>
      <c r="CJ112" s="957"/>
      <c r="CK112" s="957"/>
      <c r="CL112" s="958"/>
      <c r="CM112" s="524"/>
      <c r="CN112" s="524"/>
    </row>
    <row r="113" spans="1:92">
      <c r="A113" s="524"/>
      <c r="B113" s="524"/>
      <c r="C113" s="524"/>
      <c r="D113" s="524"/>
      <c r="E113" s="484"/>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24"/>
      <c r="AI113" s="524"/>
      <c r="AJ113" s="524"/>
      <c r="AK113" s="524"/>
      <c r="AL113" s="524"/>
      <c r="AM113" s="524"/>
      <c r="AN113" s="524"/>
      <c r="AO113" s="524"/>
      <c r="AP113" s="524"/>
      <c r="AQ113" s="524"/>
      <c r="AR113" s="524"/>
      <c r="AS113" s="524"/>
      <c r="AT113" s="524"/>
      <c r="AU113" s="524"/>
      <c r="AV113" s="524"/>
      <c r="AW113" s="524"/>
      <c r="AX113" s="956"/>
      <c r="AY113" s="957"/>
      <c r="AZ113" s="957"/>
      <c r="BA113" s="957"/>
      <c r="BB113" s="957"/>
      <c r="BC113" s="957"/>
      <c r="BD113" s="957"/>
      <c r="BE113" s="957"/>
      <c r="BF113" s="957"/>
      <c r="BG113" s="957"/>
      <c r="BH113" s="957"/>
      <c r="BI113" s="957"/>
      <c r="BJ113" s="957"/>
      <c r="BK113" s="957"/>
      <c r="BL113" s="957"/>
      <c r="BM113" s="957"/>
      <c r="BN113" s="957"/>
      <c r="BO113" s="957"/>
      <c r="BP113" s="957"/>
      <c r="BQ113" s="957"/>
      <c r="BR113" s="957"/>
      <c r="BS113" s="957"/>
      <c r="BT113" s="957"/>
      <c r="BU113" s="957"/>
      <c r="BV113" s="957"/>
      <c r="BW113" s="957"/>
      <c r="BX113" s="957"/>
      <c r="BY113" s="957"/>
      <c r="BZ113" s="957"/>
      <c r="CA113" s="957"/>
      <c r="CB113" s="957"/>
      <c r="CC113" s="957"/>
      <c r="CD113" s="957"/>
      <c r="CE113" s="957"/>
      <c r="CF113" s="957"/>
      <c r="CG113" s="957"/>
      <c r="CH113" s="957"/>
      <c r="CI113" s="957"/>
      <c r="CJ113" s="957"/>
      <c r="CK113" s="957"/>
      <c r="CL113" s="958"/>
      <c r="CM113" s="524"/>
      <c r="CN113" s="524"/>
    </row>
    <row r="114" spans="1:92">
      <c r="A114" s="524"/>
      <c r="B114" s="524"/>
      <c r="C114" s="524"/>
      <c r="D114" s="524"/>
      <c r="E114" s="484"/>
      <c r="F114" s="524"/>
      <c r="G114" s="524"/>
      <c r="H114" s="524"/>
      <c r="I114" s="524"/>
      <c r="J114" s="524"/>
      <c r="K114" s="524"/>
      <c r="L114" s="524"/>
      <c r="M114" s="524"/>
      <c r="N114" s="524"/>
      <c r="O114" s="524"/>
      <c r="P114" s="524"/>
      <c r="Q114" s="524"/>
      <c r="R114" s="524"/>
      <c r="S114" s="524"/>
      <c r="T114" s="524"/>
      <c r="U114" s="524"/>
      <c r="V114" s="524"/>
      <c r="W114" s="524"/>
      <c r="X114" s="524"/>
      <c r="Y114" s="524"/>
      <c r="Z114" s="524"/>
      <c r="AA114" s="524"/>
      <c r="AB114" s="524"/>
      <c r="AC114" s="524"/>
      <c r="AD114" s="524"/>
      <c r="AE114" s="524"/>
      <c r="AF114" s="524"/>
      <c r="AG114" s="524"/>
      <c r="AH114" s="524"/>
      <c r="AI114" s="524"/>
      <c r="AJ114" s="524"/>
      <c r="AK114" s="524"/>
      <c r="AL114" s="524"/>
      <c r="AM114" s="524"/>
      <c r="AN114" s="524"/>
      <c r="AO114" s="524"/>
      <c r="AP114" s="524"/>
      <c r="AQ114" s="524"/>
      <c r="AR114" s="524"/>
      <c r="AS114" s="524"/>
      <c r="AT114" s="524"/>
      <c r="AU114" s="524"/>
      <c r="AV114" s="524"/>
      <c r="AW114" s="524"/>
      <c r="AX114" s="956"/>
      <c r="AY114" s="957"/>
      <c r="AZ114" s="957"/>
      <c r="BA114" s="957"/>
      <c r="BB114" s="957"/>
      <c r="BC114" s="957"/>
      <c r="BD114" s="957"/>
      <c r="BE114" s="957"/>
      <c r="BF114" s="957"/>
      <c r="BG114" s="957"/>
      <c r="BH114" s="957"/>
      <c r="BI114" s="957"/>
      <c r="BJ114" s="957"/>
      <c r="BK114" s="957"/>
      <c r="BL114" s="957"/>
      <c r="BM114" s="957"/>
      <c r="BN114" s="957"/>
      <c r="BO114" s="957"/>
      <c r="BP114" s="957"/>
      <c r="BQ114" s="957"/>
      <c r="BR114" s="957"/>
      <c r="BS114" s="957"/>
      <c r="BT114" s="957"/>
      <c r="BU114" s="957"/>
      <c r="BV114" s="957"/>
      <c r="BW114" s="957"/>
      <c r="BX114" s="957"/>
      <c r="BY114" s="957"/>
      <c r="BZ114" s="957"/>
      <c r="CA114" s="957"/>
      <c r="CB114" s="957"/>
      <c r="CC114" s="957"/>
      <c r="CD114" s="957"/>
      <c r="CE114" s="957"/>
      <c r="CF114" s="957"/>
      <c r="CG114" s="957"/>
      <c r="CH114" s="957"/>
      <c r="CI114" s="957"/>
      <c r="CJ114" s="957"/>
      <c r="CK114" s="957"/>
      <c r="CL114" s="958"/>
      <c r="CM114" s="524"/>
      <c r="CN114" s="524"/>
    </row>
    <row r="115" spans="1:92">
      <c r="A115" s="524"/>
      <c r="B115" s="524"/>
      <c r="C115" s="524"/>
      <c r="D115" s="524"/>
      <c r="E115" s="484"/>
      <c r="F115" s="524"/>
      <c r="G115" s="524"/>
      <c r="H115" s="524"/>
      <c r="I115" s="524"/>
      <c r="J115" s="524"/>
      <c r="K115" s="524"/>
      <c r="L115" s="524"/>
      <c r="M115" s="524"/>
      <c r="N115" s="524"/>
      <c r="O115" s="524"/>
      <c r="P115" s="524"/>
      <c r="Q115" s="524"/>
      <c r="R115" s="524"/>
      <c r="S115" s="524"/>
      <c r="T115" s="524"/>
      <c r="U115" s="524"/>
      <c r="V115" s="524"/>
      <c r="W115" s="524"/>
      <c r="X115" s="524"/>
      <c r="Y115" s="524"/>
      <c r="Z115" s="524"/>
      <c r="AA115" s="524"/>
      <c r="AB115" s="524"/>
      <c r="AC115" s="524"/>
      <c r="AD115" s="524"/>
      <c r="AE115" s="524"/>
      <c r="AF115" s="524"/>
      <c r="AG115" s="524"/>
      <c r="AH115" s="524"/>
      <c r="AI115" s="524"/>
      <c r="AJ115" s="524"/>
      <c r="AK115" s="524"/>
      <c r="AL115" s="524"/>
      <c r="AM115" s="524"/>
      <c r="AN115" s="524"/>
      <c r="AO115" s="524"/>
      <c r="AP115" s="524"/>
      <c r="AQ115" s="524"/>
      <c r="AR115" s="524"/>
      <c r="AS115" s="524"/>
      <c r="AT115" s="524"/>
      <c r="AU115" s="524"/>
      <c r="AV115" s="524"/>
      <c r="AW115" s="524"/>
      <c r="AX115" s="959"/>
      <c r="AY115" s="960"/>
      <c r="AZ115" s="960"/>
      <c r="BA115" s="960"/>
      <c r="BB115" s="960"/>
      <c r="BC115" s="960"/>
      <c r="BD115" s="960"/>
      <c r="BE115" s="960"/>
      <c r="BF115" s="960"/>
      <c r="BG115" s="960"/>
      <c r="BH115" s="960"/>
      <c r="BI115" s="960"/>
      <c r="BJ115" s="960"/>
      <c r="BK115" s="960"/>
      <c r="BL115" s="960"/>
      <c r="BM115" s="960"/>
      <c r="BN115" s="960"/>
      <c r="BO115" s="960"/>
      <c r="BP115" s="960"/>
      <c r="BQ115" s="960"/>
      <c r="BR115" s="960"/>
      <c r="BS115" s="960"/>
      <c r="BT115" s="960"/>
      <c r="BU115" s="960"/>
      <c r="BV115" s="960"/>
      <c r="BW115" s="960"/>
      <c r="BX115" s="960"/>
      <c r="BY115" s="960"/>
      <c r="BZ115" s="960"/>
      <c r="CA115" s="960"/>
      <c r="CB115" s="960"/>
      <c r="CC115" s="960"/>
      <c r="CD115" s="960"/>
      <c r="CE115" s="960"/>
      <c r="CF115" s="960"/>
      <c r="CG115" s="960"/>
      <c r="CH115" s="960"/>
      <c r="CI115" s="960"/>
      <c r="CJ115" s="960"/>
      <c r="CK115" s="960"/>
      <c r="CL115" s="961"/>
      <c r="CM115" s="524"/>
      <c r="CN115" s="524"/>
    </row>
    <row r="116" spans="1:92">
      <c r="A116" s="524"/>
      <c r="B116" s="524"/>
      <c r="C116" s="524"/>
      <c r="D116" s="524"/>
      <c r="E116" s="484"/>
      <c r="F116" s="524"/>
      <c r="G116" s="524"/>
      <c r="H116" s="524"/>
      <c r="I116" s="524"/>
      <c r="J116" s="524"/>
      <c r="K116" s="524"/>
      <c r="L116" s="524"/>
      <c r="M116" s="524"/>
      <c r="N116" s="524"/>
      <c r="O116" s="524"/>
      <c r="P116" s="524"/>
      <c r="Q116" s="524"/>
      <c r="R116" s="524"/>
      <c r="S116" s="524"/>
      <c r="T116" s="524"/>
      <c r="U116" s="524"/>
      <c r="V116" s="524"/>
      <c r="W116" s="524"/>
      <c r="X116" s="524"/>
      <c r="Y116" s="524"/>
      <c r="Z116" s="524"/>
      <c r="AA116" s="524"/>
      <c r="AB116" s="524"/>
      <c r="AC116" s="524"/>
      <c r="AD116" s="524"/>
      <c r="AE116" s="524"/>
      <c r="AF116" s="524"/>
      <c r="AG116" s="524"/>
      <c r="AH116" s="524"/>
      <c r="AI116" s="524"/>
      <c r="AJ116" s="524"/>
      <c r="AK116" s="524"/>
      <c r="AL116" s="524"/>
      <c r="AM116" s="524"/>
      <c r="AN116" s="524"/>
      <c r="AO116" s="524"/>
      <c r="AP116" s="524"/>
      <c r="AQ116" s="524"/>
      <c r="AR116" s="524"/>
      <c r="AS116" s="524"/>
      <c r="AT116" s="524"/>
      <c r="AU116" s="524"/>
      <c r="AV116" s="524"/>
      <c r="AW116" s="524"/>
      <c r="AX116" s="524"/>
      <c r="AY116" s="524"/>
      <c r="AZ116" s="524"/>
      <c r="BA116" s="524"/>
      <c r="BB116" s="524"/>
      <c r="BC116" s="524"/>
      <c r="BD116" s="524"/>
      <c r="BE116" s="524"/>
      <c r="BF116" s="524"/>
      <c r="BG116" s="524"/>
      <c r="BH116" s="524"/>
      <c r="BI116" s="524"/>
      <c r="BJ116" s="524"/>
      <c r="BK116" s="524"/>
      <c r="BL116" s="524"/>
      <c r="BM116" s="524"/>
      <c r="BN116" s="524"/>
      <c r="BO116" s="524"/>
      <c r="BP116" s="524"/>
      <c r="BQ116" s="524"/>
      <c r="BR116" s="524"/>
      <c r="BS116" s="524"/>
      <c r="BT116" s="524"/>
      <c r="BU116" s="524"/>
      <c r="BV116" s="524"/>
      <c r="BW116" s="524"/>
      <c r="BX116" s="524"/>
      <c r="BY116" s="524"/>
      <c r="BZ116" s="524"/>
      <c r="CA116" s="524"/>
      <c r="CB116" s="524"/>
      <c r="CC116" s="524"/>
      <c r="CD116" s="524"/>
      <c r="CE116" s="524"/>
      <c r="CF116" s="524"/>
      <c r="CG116" s="524"/>
      <c r="CH116" s="524"/>
      <c r="CI116" s="524"/>
      <c r="CJ116" s="524"/>
      <c r="CK116" s="524"/>
      <c r="CL116" s="524"/>
      <c r="CM116" s="524"/>
      <c r="CN116" s="524"/>
    </row>
  </sheetData>
  <sheetProtection algorithmName="SHA-512" hashValue="TUl0gkaVJdkMl1/tAQW9eRFi3a9Z5+RNTUg3yq6sUGlL0ZGIDXoFaHELSF+BUmEWD40vloHNkGZtOM/XjccbLg==" saltValue="VD4TwMCtparYqi3Jr6hYpQ==" spinCount="100000" sheet="1" formatColumns="0" formatRows="0" selectLockedCells="1"/>
  <dataConsolidate/>
  <mergeCells count="109">
    <mergeCell ref="C24:J24"/>
    <mergeCell ref="W20:Z20"/>
    <mergeCell ref="W27:Z27"/>
    <mergeCell ref="M26:AS26"/>
    <mergeCell ref="AA23:AS23"/>
    <mergeCell ref="M24:Q24"/>
    <mergeCell ref="AA27:AS27"/>
    <mergeCell ref="M25:Q25"/>
    <mergeCell ref="R24:V24"/>
    <mergeCell ref="C27:J27"/>
    <mergeCell ref="R25:V25"/>
    <mergeCell ref="R27:V27"/>
    <mergeCell ref="M27:Q27"/>
    <mergeCell ref="Q9:AC9"/>
    <mergeCell ref="M15:Q15"/>
    <mergeCell ref="AA15:AS15"/>
    <mergeCell ref="AA16:AS16"/>
    <mergeCell ref="AA17:AS17"/>
    <mergeCell ref="W15:Z15"/>
    <mergeCell ref="R15:V15"/>
    <mergeCell ref="M16:Q16"/>
    <mergeCell ref="M17:Q17"/>
    <mergeCell ref="C17:J17"/>
    <mergeCell ref="R16:V16"/>
    <mergeCell ref="R17:V17"/>
    <mergeCell ref="C15:K15"/>
    <mergeCell ref="R22:V22"/>
    <mergeCell ref="R20:V20"/>
    <mergeCell ref="R21:V21"/>
    <mergeCell ref="M22:Q22"/>
    <mergeCell ref="C18:J18"/>
    <mergeCell ref="R19:V19"/>
    <mergeCell ref="M19:Q19"/>
    <mergeCell ref="C22:J22"/>
    <mergeCell ref="C20:J20"/>
    <mergeCell ref="C21:J21"/>
    <mergeCell ref="C19:J19"/>
    <mergeCell ref="B12:D12"/>
    <mergeCell ref="M18:Q18"/>
    <mergeCell ref="M20:Q20"/>
    <mergeCell ref="M21:Q21"/>
    <mergeCell ref="J2:AL5"/>
    <mergeCell ref="AA96:AB96"/>
    <mergeCell ref="AA98:AS98"/>
    <mergeCell ref="AA60:AB60"/>
    <mergeCell ref="AA90:AB90"/>
    <mergeCell ref="R23:V23"/>
    <mergeCell ref="M23:Q23"/>
    <mergeCell ref="C23:J23"/>
    <mergeCell ref="W16:Z16"/>
    <mergeCell ref="W17:Z17"/>
    <mergeCell ref="W19:Z19"/>
    <mergeCell ref="W18:Z18"/>
    <mergeCell ref="AQ6:AS6"/>
    <mergeCell ref="C89:C102"/>
    <mergeCell ref="C38:C54"/>
    <mergeCell ref="C56:C61"/>
    <mergeCell ref="AA70:AS70"/>
    <mergeCell ref="C63:C71"/>
    <mergeCell ref="C73:C77"/>
    <mergeCell ref="C16:J16"/>
    <mergeCell ref="AX31:CM32"/>
    <mergeCell ref="AA41:AB41"/>
    <mergeCell ref="AA53:AD53"/>
    <mergeCell ref="R18:V18"/>
    <mergeCell ref="D80:X82"/>
    <mergeCell ref="AA49:AS49"/>
    <mergeCell ref="AA18:AS18"/>
    <mergeCell ref="AA24:AS24"/>
    <mergeCell ref="AA25:AS25"/>
    <mergeCell ref="W24:Z24"/>
    <mergeCell ref="W25:Z25"/>
    <mergeCell ref="W23:Z23"/>
    <mergeCell ref="AA19:AS19"/>
    <mergeCell ref="AA20:AS20"/>
    <mergeCell ref="AA21:AS21"/>
    <mergeCell ref="AA22:AS22"/>
    <mergeCell ref="W22:Z22"/>
    <mergeCell ref="AA47:AH47"/>
    <mergeCell ref="W21:Z21"/>
    <mergeCell ref="AA43:AB43"/>
    <mergeCell ref="AA45:AB45"/>
    <mergeCell ref="B30:H30"/>
    <mergeCell ref="C25:J25"/>
    <mergeCell ref="C26:J26"/>
    <mergeCell ref="D34:Y35"/>
    <mergeCell ref="AA36:AT36"/>
    <mergeCell ref="AX104:CL115"/>
    <mergeCell ref="D100:Y101"/>
    <mergeCell ref="C79:C87"/>
    <mergeCell ref="AA100:AB100"/>
    <mergeCell ref="AA80:AB80"/>
    <mergeCell ref="AA85:AB85"/>
    <mergeCell ref="AJ64:AM64"/>
    <mergeCell ref="AG96:AS96"/>
    <mergeCell ref="AA74:AD74"/>
    <mergeCell ref="AA76:AS76"/>
    <mergeCell ref="AA92:AD92"/>
    <mergeCell ref="AA94:AF94"/>
    <mergeCell ref="AA68:AO68"/>
    <mergeCell ref="AA66:AD66"/>
    <mergeCell ref="AA64:AD64"/>
    <mergeCell ref="D85:Y86"/>
    <mergeCell ref="AA51:AD51"/>
    <mergeCell ref="AA57:AB57"/>
    <mergeCell ref="AX34:CM43"/>
    <mergeCell ref="AX44:CM73"/>
    <mergeCell ref="AX74:CM103"/>
    <mergeCell ref="AC31:AU35"/>
  </mergeCells>
  <phoneticPr fontId="59" type="noConversion"/>
  <conditionalFormatting sqref="A30:CN30 A31:AC31 AV31:CN35 A32:AB33 A34:D34 Z34:AB35 A35:C35 A36:AA36 AU36:CN36 A37:CN116">
    <cfRule type="expression" dxfId="31" priority="1" stopIfTrue="1">
      <formula>$K$26&lt;&gt;1</formula>
    </cfRule>
  </conditionalFormatting>
  <conditionalFormatting sqref="L14">
    <cfRule type="iconSet" priority="31">
      <iconSet iconSet="3Symbols2" showValue="0">
        <cfvo type="percent" val="0"/>
        <cfvo type="num" val="0"/>
        <cfvo type="num" val="1"/>
      </iconSet>
    </cfRule>
  </conditionalFormatting>
  <conditionalFormatting sqref="L16:L25 L27">
    <cfRule type="expression" dxfId="28" priority="32">
      <formula>AND($L16=1,$L$14=1)</formula>
    </cfRule>
  </conditionalFormatting>
  <conditionalFormatting sqref="L16:L27">
    <cfRule type="iconSet" priority="33">
      <iconSet iconSet="3Flags" showValue="0">
        <cfvo type="percent" val="0"/>
        <cfvo type="num" val="0"/>
        <cfvo type="num" val="1"/>
      </iconSet>
    </cfRule>
    <cfRule type="expression" priority="28" stopIfTrue="1">
      <formula>$L$14&lt;&gt;1</formula>
    </cfRule>
  </conditionalFormatting>
  <conditionalFormatting sqref="M18:V18">
    <cfRule type="expression" dxfId="26" priority="185">
      <formula>$K$18&lt;&gt;1</formula>
    </cfRule>
  </conditionalFormatting>
  <conditionalFormatting sqref="M16:AS16">
    <cfRule type="expression" dxfId="25" priority="198">
      <formula>$K$16=1</formula>
    </cfRule>
  </conditionalFormatting>
  <conditionalFormatting sqref="M17:AS17">
    <cfRule type="expression" dxfId="24" priority="197">
      <formula>$K$17=1</formula>
    </cfRule>
  </conditionalFormatting>
  <conditionalFormatting sqref="M19:AS25 M27:AS27">
    <cfRule type="expression" dxfId="23" priority="187">
      <formula>$K19=1</formula>
    </cfRule>
  </conditionalFormatting>
  <conditionalFormatting sqref="W18:AS18">
    <cfRule type="expression" dxfId="20" priority="183">
      <formula>$K$18&lt;&gt;1</formula>
    </cfRule>
  </conditionalFormatting>
  <conditionalFormatting sqref="AA32:AA34">
    <cfRule type="iconSet" priority="39">
      <iconSet iconSet="3Symbols2" showValue="0">
        <cfvo type="percent" val="0"/>
        <cfvo type="num" val="0"/>
        <cfvo type="num" val="1"/>
      </iconSet>
    </cfRule>
  </conditionalFormatting>
  <conditionalFormatting sqref="AA34">
    <cfRule type="expression" dxfId="19" priority="29" stopIfTrue="1">
      <formula>AND($D$32="Does the sub-fund apply performance fees?",$AA$32&lt;&gt;1)</formula>
    </cfRule>
  </conditionalFormatting>
  <conditionalFormatting sqref="AA41">
    <cfRule type="iconSet" priority="53">
      <iconSet iconSet="3Symbols2" showValue="0">
        <cfvo type="percent" val="0"/>
        <cfvo type="num" val="0"/>
        <cfvo type="num" val="1"/>
      </iconSet>
    </cfRule>
  </conditionalFormatting>
  <conditionalFormatting sqref="AA43">
    <cfRule type="iconSet" priority="50">
      <iconSet iconSet="3Symbols2" showValue="0">
        <cfvo type="percent" val="0"/>
        <cfvo type="num" val="0"/>
        <cfvo type="num" val="1"/>
      </iconSet>
    </cfRule>
    <cfRule type="iconSet" priority="21">
      <iconSet iconSet="3Symbols2" showValue="0">
        <cfvo type="percent" val="0"/>
        <cfvo type="num" val="0"/>
        <cfvo type="num" val="1"/>
      </iconSet>
    </cfRule>
  </conditionalFormatting>
  <conditionalFormatting sqref="AA45">
    <cfRule type="iconSet" priority="19">
      <iconSet iconSet="3Symbols2" showValue="0">
        <cfvo type="percent" val="0"/>
        <cfvo type="num" val="0"/>
        <cfvo type="num" val="1"/>
      </iconSet>
    </cfRule>
    <cfRule type="iconSet" priority="48">
      <iconSet iconSet="3Symbols2" showValue="0">
        <cfvo type="percent" val="0"/>
        <cfvo type="num" val="0"/>
        <cfvo type="num" val="1"/>
      </iconSet>
    </cfRule>
    <cfRule type="iconSet" priority="20">
      <iconSet iconSet="3Symbols2" showValue="0">
        <cfvo type="percent" val="0"/>
        <cfvo type="num" val="0"/>
        <cfvo type="num" val="1"/>
      </iconSet>
    </cfRule>
  </conditionalFormatting>
  <conditionalFormatting sqref="AA80:AA82">
    <cfRule type="iconSet" priority="11">
      <iconSet iconSet="3Symbols2" showValue="0">
        <cfvo type="percent" val="0"/>
        <cfvo type="num" val="0"/>
        <cfvo type="num" val="1"/>
      </iconSet>
    </cfRule>
    <cfRule type="iconSet" priority="13">
      <iconSet iconSet="3Symbols2" showValue="0">
        <cfvo type="percent" val="0"/>
        <cfvo type="num" val="0"/>
        <cfvo type="num" val="1"/>
      </iconSet>
    </cfRule>
    <cfRule type="iconSet" priority="12">
      <iconSet iconSet="3Symbols2" showValue="0">
        <cfvo type="percent" val="0"/>
        <cfvo type="num" val="0"/>
        <cfvo type="num" val="1"/>
      </iconSet>
    </cfRule>
  </conditionalFormatting>
  <conditionalFormatting sqref="AA85">
    <cfRule type="iconSet" priority="9">
      <iconSet iconSet="3Symbols2" showValue="0">
        <cfvo type="percent" val="0"/>
        <cfvo type="num" val="0"/>
        <cfvo type="num" val="1"/>
      </iconSet>
    </cfRule>
    <cfRule type="iconSet" priority="7">
      <iconSet iconSet="3Symbols2" showValue="0">
        <cfvo type="percent" val="0"/>
        <cfvo type="num" val="0"/>
        <cfvo type="num" val="1"/>
      </iconSet>
    </cfRule>
    <cfRule type="iconSet" priority="8">
      <iconSet iconSet="3Symbols2" showValue="0">
        <cfvo type="percent" val="0"/>
        <cfvo type="num" val="0"/>
        <cfvo type="num" val="1"/>
      </iconSet>
    </cfRule>
  </conditionalFormatting>
  <conditionalFormatting sqref="AA92:AD92 AA94:AF94">
    <cfRule type="expression" dxfId="18" priority="60">
      <formula>$AA$90="Yes"</formula>
    </cfRule>
  </conditionalFormatting>
  <conditionalFormatting sqref="AG96:AS96">
    <cfRule type="expression" dxfId="12" priority="65">
      <formula>$AA$96="Yes"</formula>
    </cfRule>
  </conditionalFormatting>
  <dataValidations xWindow="834" yWindow="666" count="12">
    <dataValidation allowBlank="1" showInputMessage="1" showErrorMessage="1" prompt="For the most representative share class" sqref="Q9" xr:uid="{9B5A82C4-EB46-4FB2-A84A-B93FC803D6D4}"/>
    <dataValidation allowBlank="1" showInputMessage="1" showErrorMessage="1" prompt="Please specify the value(s) in percentage or in number._x000a_Value can be express as range, minimum, maximum or fixed" sqref="M27:Q27 M16:Q25" xr:uid="{0BBED3B2-6AAC-473C-971E-541380D06EF1}"/>
    <dataValidation operator="greaterThanOrEqual" allowBlank="1" showInputMessage="1" showErrorMessage="1" errorTitle="Must be a whole number" sqref="M26" xr:uid="{B594A024-EA38-4CFE-A58D-2C2E25E1EF1F}"/>
    <dataValidation allowBlank="1" showInputMessage="1" showErrorMessage="1" prompt="UCI are restricted to the use of benchmarks/indexes that comply with the Benchmark Regulation._x000a_Please do not forget to complete Benchmark section in the Investment policy tab." sqref="AA49:AS49" xr:uid="{618A4D42-3441-455C-A322-7C9F9847FF10}"/>
    <dataValidation type="whole" operator="greaterThanOrEqual" allowBlank="1" showInputMessage="1" showErrorMessage="1" prompt="Insert &quot;99&quot; if the performance reference period is equal to the whole life of the fund and it cannot be reset. Accuracy and regulatory compliance of such length determination is reviewed and ensured by the IFM" sqref="AA74:AD74" xr:uid="{8BFE6844-A3E2-4478-9F96-655950E8C360}">
      <formula1>0</formula1>
    </dataValidation>
    <dataValidation type="decimal" allowBlank="1" showInputMessage="1" showErrorMessage="1" sqref="AA53:AD53" xr:uid="{53C03896-A5F4-4F13-AAAF-A742563FF934}">
      <formula1>0</formula1>
      <formula2>1</formula2>
    </dataValidation>
    <dataValidation type="decimal" operator="greaterThanOrEqual" allowBlank="1" showInputMessage="1" showErrorMessage="1" sqref="AA92:AD92" xr:uid="{EF21F2A9-544B-45A5-A2CE-1CED14351AB3}">
      <formula1>0</formula1>
    </dataValidation>
    <dataValidation type="decimal" operator="greaterThanOrEqual" allowBlank="1" showInputMessage="1" showErrorMessage="1" prompt="Hurdle rate is a predefined minimum fixed rate of return" sqref="AA51:AD51" xr:uid="{3F7F9C7D-07B8-4C14-9522-CA28AFF9CC63}">
      <formula1>0</formula1>
    </dataValidation>
    <dataValidation type="date" operator="greaterThanOrEqual" allowBlank="1" showInputMessage="1" showErrorMessage="1" prompt="Date at which the accrued performance fee, if any, becomes due. If cristallisation frequency is more than once a year, please indicate upcoming cristallisation date." sqref="AA66:AD66" xr:uid="{0E79937B-D125-4F07-A483-9923F4779850}">
      <formula1>44197</formula1>
    </dataValidation>
    <dataValidation type="decimal" operator="greaterThanOrEqual" allowBlank="1" showInputMessage="1" showErrorMessage="1" sqref="AR64" xr:uid="{7646C2F5-74C1-4E8D-A6DC-F14DFD2E8002}">
      <formula1>1</formula1>
    </dataValidation>
    <dataValidation allowBlank="1" showInputMessage="1" showErrorMessage="1" prompt="Please specify: Year(s)_x000a_As s general principle, if the subfund is managed in reference to a benchmark index and it employs a performance fee model based on a benchmark index, the two indices should be the same." sqref="AA68:AO68" xr:uid="{C52F299D-49BB-46B1-AE9F-927A0F7B7137}"/>
    <dataValidation type="list" allowBlank="1" showInputMessage="1" showErrorMessage="1" sqref="AA76:AS76" xr:uid="{67AF589C-FA47-4519-A790-CF4AAB4C68D3}">
      <formula1>RefPeriodVM</formula1>
    </dataValidation>
  </dataValidations>
  <hyperlinks>
    <hyperlink ref="AQ6:AS6" location="'4. Share Classes'!A1" display="Next &gt;&gt;" xr:uid="{00000000-0004-0000-0700-000000000000}"/>
    <hyperlink ref="B6:E6" location="'2.1 EMIR'!A1" display="&lt;&lt; Previous" xr:uid="{00000000-0004-0000-0700-000001000000}"/>
  </hyperlinks>
  <printOptions horizontalCentered="1" verticalCentered="1"/>
  <pageMargins left="0.19685039370078741" right="0.19685039370078741" top="0.19685039370078741" bottom="0.19685039370078741" header="0.19685039370078741" footer="0.19685039370078741"/>
  <pageSetup paperSize="8" orientation="landscape" r:id="rId1"/>
  <colBreaks count="1" manualBreakCount="1">
    <brk id="9" max="37"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00000000-000E-0000-0700-000006000000}">
            <xm:f>AND('1. General Information'!$Q$9="UCI Part I Law 17.12.2010",$AA$32=1,$AA$34=1)</xm:f>
            <x14:dxf>
              <font>
                <color rgb="FFA0A0A0"/>
              </font>
              <fill>
                <patternFill>
                  <bgColor rgb="FFA0A0A0"/>
                </patternFill>
              </fill>
              <border>
                <left/>
                <right/>
                <top/>
                <bottom/>
                <vertical/>
                <horizontal/>
              </border>
            </x14:dxf>
          </x14:cfRule>
          <xm:sqref>A38:AV116</xm:sqref>
        </x14:conditionalFormatting>
        <x14:conditionalFormatting xmlns:xm="http://schemas.microsoft.com/office/excel/2006/main">
          <x14:cfRule type="expression" priority="66" id="{3C167C95-3836-43DC-BE2F-FE304F078BC5}">
            <xm:f>'1. General Information'!$Q$9&lt;&gt;"UCI Part I Law 17.12.2010"</xm:f>
            <x14:dxf>
              <font>
                <color theme="0"/>
              </font>
              <fill>
                <patternFill>
                  <bgColor theme="0"/>
                </patternFill>
              </fill>
              <border>
                <left/>
                <right/>
                <top/>
                <bottom/>
                <vertical/>
                <horizontal/>
              </border>
            </x14:dxf>
          </x14:cfRule>
          <xm:sqref>B8:AU10</xm:sqref>
        </x14:conditionalFormatting>
        <x14:conditionalFormatting xmlns:xm="http://schemas.microsoft.com/office/excel/2006/main">
          <x14:cfRule type="expression" priority="193" id="{3B2B59FA-99ED-4EA9-92E6-171793015A0C}">
            <xm:f>'1. General Information'!Q9&lt;&gt;"UCI Part I Law 17.12.2020"</xm:f>
            <x14:dxf>
              <font>
                <color theme="1"/>
              </font>
            </x14:dxf>
          </x14:cfRule>
          <xm:sqref>C18:J18</xm:sqref>
        </x14:conditionalFormatting>
        <x14:conditionalFormatting xmlns:xm="http://schemas.microsoft.com/office/excel/2006/main">
          <x14:cfRule type="iconSet" priority="116" id="{9749A8BF-E4D2-4E12-950A-639358CF6345}">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K16</xm:sqref>
        </x14:conditionalFormatting>
        <x14:conditionalFormatting xmlns:xm="http://schemas.microsoft.com/office/excel/2006/main">
          <x14:cfRule type="iconSet" priority="117" id="{6160B2CE-A253-49A5-944D-E4185F0E00E7}">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K17</xm:sqref>
        </x14:conditionalFormatting>
        <x14:conditionalFormatting xmlns:xm="http://schemas.microsoft.com/office/excel/2006/main">
          <x14:cfRule type="iconSet" priority="118" id="{628C4BE5-8471-4CE9-8CEC-532B0FAE5D31}">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K18</xm:sqref>
        </x14:conditionalFormatting>
        <x14:conditionalFormatting xmlns:xm="http://schemas.microsoft.com/office/excel/2006/main">
          <x14:cfRule type="iconSet" priority="119" id="{208728EF-FFED-4DD6-B480-CF1FA9EFBA5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K19</xm:sqref>
        </x14:conditionalFormatting>
        <x14:conditionalFormatting xmlns:xm="http://schemas.microsoft.com/office/excel/2006/main">
          <x14:cfRule type="iconSet" priority="120" id="{04FF6089-FC17-49CB-882D-24501505A46C}">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K20</xm:sqref>
        </x14:conditionalFormatting>
        <x14:conditionalFormatting xmlns:xm="http://schemas.microsoft.com/office/excel/2006/main">
          <x14:cfRule type="iconSet" priority="121" id="{D0A63615-2577-4D46-820E-81FB7C24F006}">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K21</xm:sqref>
        </x14:conditionalFormatting>
        <x14:conditionalFormatting xmlns:xm="http://schemas.microsoft.com/office/excel/2006/main">
          <x14:cfRule type="iconSet" priority="122" id="{144722AC-1F5E-4873-B9F5-E01AAFB92C6A}">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K22</xm:sqref>
        </x14:conditionalFormatting>
        <x14:conditionalFormatting xmlns:xm="http://schemas.microsoft.com/office/excel/2006/main">
          <x14:cfRule type="iconSet" priority="124" id="{C76103D6-FCD6-497B-A5A9-24AD53B01CD3}">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K23</xm:sqref>
        </x14:conditionalFormatting>
        <x14:conditionalFormatting xmlns:xm="http://schemas.microsoft.com/office/excel/2006/main">
          <x14:cfRule type="iconSet" priority="125" id="{3878C7CF-C880-4603-B5D0-4855656523CD}">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K24</xm:sqref>
        </x14:conditionalFormatting>
        <x14:conditionalFormatting xmlns:xm="http://schemas.microsoft.com/office/excel/2006/main">
          <x14:cfRule type="iconSet" priority="126" id="{C7FEC299-0063-4288-AA32-F4BE08705EF0}">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K25</xm:sqref>
        </x14:conditionalFormatting>
        <x14:conditionalFormatting xmlns:xm="http://schemas.microsoft.com/office/excel/2006/main">
          <x14:cfRule type="iconSet" priority="127" id="{4DEA6127-7A4E-4848-AE8A-006045FAB65A}">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K26</xm:sqref>
        </x14:conditionalFormatting>
        <x14:conditionalFormatting xmlns:xm="http://schemas.microsoft.com/office/excel/2006/main">
          <x14:cfRule type="iconSet" priority="128" id="{4F6F661F-8E6C-403D-9DD7-C4424182E0CB}">
            <x14:iconSet iconSet="3Symbols2" showValue="0" custom="1">
              <x14:cfvo type="percent">
                <xm:f>0</xm:f>
              </x14:cfvo>
              <x14:cfvo type="num">
                <xm:f>0</xm:f>
              </x14:cfvo>
              <x14:cfvo type="num">
                <xm:f>1</xm:f>
              </x14:cfvo>
              <x14:cfIcon iconSet="3Symbols2" iconId="0"/>
              <x14:cfIcon iconSet="3Symbols2" iconId="0"/>
              <x14:cfIcon iconSet="3Symbols2" iconId="2"/>
            </x14:iconSet>
          </x14:cfRule>
          <xm:sqref>K27</xm:sqref>
        </x14:conditionalFormatting>
        <x14:conditionalFormatting xmlns:xm="http://schemas.microsoft.com/office/excel/2006/main">
          <x14:cfRule type="expression" priority="181" id="{71C00E8E-9768-4A14-9DB1-00C3F0660E49}">
            <xm:f>'1. General Information'!Q9="UCI Part I Law 17.12.2010"</xm:f>
            <x14:dxf>
              <font>
                <color rgb="FFD0D3D4"/>
              </font>
              <fill>
                <patternFill>
                  <bgColor rgb="FFD0D3D4"/>
                </patternFill>
              </fill>
              <border>
                <left style="thin">
                  <color theme="0"/>
                </left>
                <right style="thin">
                  <color theme="0"/>
                </right>
                <top style="thin">
                  <color theme="0"/>
                </top>
                <bottom style="thin">
                  <color theme="0"/>
                </bottom>
                <vertical/>
                <horizontal/>
              </border>
            </x14:dxf>
          </x14:cfRule>
          <xm:sqref>M18:Q18</xm:sqref>
        </x14:conditionalFormatting>
        <x14:conditionalFormatting xmlns:xm="http://schemas.microsoft.com/office/excel/2006/main">
          <x14:cfRule type="expression" priority="182" id="{054BD69C-5677-4469-B9DD-B35E1BA615FA}">
            <xm:f>'1. General Information'!Q9="UCI Part I Law 17.12.2010"</xm:f>
            <x14:dxf>
              <font>
                <color rgb="FFD0D3D4"/>
              </font>
              <fill>
                <patternFill>
                  <bgColor rgb="FFD0D3D4"/>
                </patternFill>
              </fill>
              <border>
                <left style="thin">
                  <color theme="0"/>
                </left>
                <right style="thin">
                  <color theme="0"/>
                </right>
                <top style="thin">
                  <color theme="0"/>
                </top>
                <bottom style="thin">
                  <color theme="0"/>
                </bottom>
                <vertical/>
                <horizontal/>
              </border>
            </x14:dxf>
          </x14:cfRule>
          <xm:sqref>R18:V18</xm:sqref>
        </x14:conditionalFormatting>
        <x14:conditionalFormatting xmlns:xm="http://schemas.microsoft.com/office/excel/2006/main">
          <x14:cfRule type="expression" priority="180" id="{22D1FC12-9F0D-4647-B4C2-6D731EB18769}">
            <xm:f>'1. General Information'!Q9="UCI Part I Law 17.12.2010"</xm:f>
            <x14:dxf>
              <font>
                <color rgb="FFD0D3D4"/>
              </font>
              <fill>
                <patternFill>
                  <bgColor rgb="FFD0D3D4"/>
                </patternFill>
              </fill>
              <border>
                <left style="thin">
                  <color theme="0"/>
                </left>
                <right style="thin">
                  <color theme="0"/>
                </right>
                <top style="thin">
                  <color theme="0"/>
                </top>
                <bottom style="thin">
                  <color theme="0"/>
                </bottom>
                <vertical/>
                <horizontal/>
              </border>
            </x14:dxf>
          </x14:cfRule>
          <xm:sqref>W18:Z18</xm:sqref>
        </x14:conditionalFormatting>
        <x14:conditionalFormatting xmlns:xm="http://schemas.microsoft.com/office/excel/2006/main">
          <x14:cfRule type="expression" priority="43" stopIfTrue="1" id="{00000000-000E-0000-0700-00000D000000}">
            <xm:f>AA64&lt;&gt;data!$B$68</xm:f>
            <x14:dxf>
              <font>
                <color rgb="FFB6ADA5"/>
              </font>
              <fill>
                <patternFill>
                  <bgColor rgb="FFB6ADA5"/>
                </patternFill>
              </fill>
              <border>
                <left/>
                <right/>
                <top/>
                <bottom/>
                <vertical/>
                <horizontal/>
              </border>
            </x14:dxf>
          </x14:cfRule>
          <xm:sqref>AA68:AO68</xm:sqref>
        </x14:conditionalFormatting>
        <x14:conditionalFormatting xmlns:xm="http://schemas.microsoft.com/office/excel/2006/main">
          <x14:cfRule type="expression" priority="179" id="{114EE968-3784-4487-A0AC-1F0B4B434C72}">
            <xm:f>'1. General Information'!Q9="UCI Part I Law 17.12.2010"</xm:f>
            <x14:dxf>
              <font>
                <color rgb="FFD0D3D4"/>
              </font>
              <fill>
                <patternFill>
                  <bgColor rgb="FFD0D3D4"/>
                </patternFill>
              </fill>
              <border>
                <left style="thin">
                  <color theme="0"/>
                </left>
                <right style="thin">
                  <color theme="0"/>
                </right>
                <top style="thin">
                  <color theme="0"/>
                </top>
                <bottom style="thin">
                  <color theme="0"/>
                </bottom>
                <vertical/>
                <horizontal/>
              </border>
            </x14:dxf>
          </x14:cfRule>
          <xm:sqref>AA18:AS18</xm:sqref>
        </x14:conditionalFormatting>
        <x14:conditionalFormatting xmlns:xm="http://schemas.microsoft.com/office/excel/2006/main">
          <x14:cfRule type="expression" priority="59" stopIfTrue="1" id="{00000000-000E-0000-0700-00001D000000}">
            <xm:f>$AA$64&lt;&gt;data!$B$67</xm:f>
            <x14:dxf>
              <font>
                <color rgb="FFB6ADA5"/>
              </font>
              <fill>
                <patternFill>
                  <bgColor rgb="FFB6ADA5"/>
                </patternFill>
              </fill>
              <border>
                <left/>
                <right/>
                <top/>
                <bottom/>
                <vertical/>
                <horizontal/>
              </border>
            </x14:dxf>
          </x14:cfRule>
          <xm:sqref>AA70:AS70</xm:sqref>
        </x14:conditionalFormatting>
        <x14:conditionalFormatting xmlns:xm="http://schemas.microsoft.com/office/excel/2006/main">
          <x14:cfRule type="expression" priority="79" id="{05BEB762-9A7B-4716-B686-6AB91163673A}">
            <xm:f>AND('1. General Information'!$Q$9&lt;&gt;data!$A$2,$AA$96="No")</xm:f>
            <x14:dxf>
              <font>
                <color theme="1"/>
              </font>
              <fill>
                <patternFill>
                  <bgColor theme="0"/>
                </patternFill>
              </fill>
              <border>
                <left style="thin">
                  <color theme="4"/>
                </left>
                <right style="thin">
                  <color theme="4"/>
                </right>
                <top style="thin">
                  <color theme="4"/>
                </top>
                <bottom style="thin">
                  <color theme="4"/>
                </bottom>
              </border>
            </x14:dxf>
          </x14:cfRule>
          <xm:sqref>AA98:AS98</xm:sqref>
        </x14:conditionalFormatting>
        <x14:conditionalFormatting xmlns:xm="http://schemas.microsoft.com/office/excel/2006/main">
          <x14:cfRule type="expression" priority="3" id="{DA98642C-22EB-4D89-9DAE-821D650A4E8D}">
            <xm:f>OR($AA$32&lt;&gt;1,$AA$34&lt;&gt;1,'1. General Information'!$Q$9&lt;&gt;data!$A$2)</xm:f>
            <x14:dxf>
              <font>
                <color rgb="FFD0D3D4"/>
              </font>
              <fill>
                <patternFill>
                  <bgColor rgb="FFD0D3D4"/>
                </patternFill>
              </fill>
              <border>
                <left/>
                <right/>
                <top/>
                <bottom/>
                <vertical/>
                <horizontal/>
              </border>
            </x14:dxf>
          </x14:cfRule>
          <xm:sqref>AA36:AT36</xm:sqref>
        </x14:conditionalFormatting>
        <x14:conditionalFormatting xmlns:xm="http://schemas.microsoft.com/office/excel/2006/main">
          <x14:cfRule type="expression" priority="35" id="{6CC828C4-8632-48FC-AE9E-63F1C323BF77}">
            <xm:f>$AA$64=data!$B$67</xm:f>
            <x14:dxf>
              <font>
                <color theme="1"/>
              </font>
              <fill>
                <patternFill>
                  <bgColor theme="0"/>
                </patternFill>
              </fill>
              <border>
                <left style="thin">
                  <color rgb="FF007298"/>
                </left>
                <right style="thin">
                  <color rgb="FF007298"/>
                </right>
                <top style="thin">
                  <color rgb="FF007298"/>
                </top>
                <bottom style="thin">
                  <color rgb="FF007298"/>
                </bottom>
                <vertical/>
                <horizontal/>
              </border>
            </x14:dxf>
          </x14:cfRule>
          <xm:sqref>AJ64:AM64</xm:sqref>
        </x14:conditionalFormatting>
        <x14:conditionalFormatting xmlns:xm="http://schemas.microsoft.com/office/excel/2006/main">
          <x14:cfRule type="expression" priority="30" id="{58464B77-4DCC-4FA2-852D-432C35125217}">
            <xm:f>$AA$64=data!$B$68</xm:f>
            <x14:dxf>
              <font>
                <color theme="1"/>
              </font>
              <fill>
                <patternFill>
                  <bgColor theme="0"/>
                </patternFill>
              </fill>
              <border>
                <left style="thin">
                  <color rgb="FF007298"/>
                </left>
                <right style="thin">
                  <color rgb="FF007298"/>
                </right>
                <top style="thin">
                  <color rgb="FF007298"/>
                </top>
                <bottom style="thin">
                  <color rgb="FF007298"/>
                </bottom>
                <vertical/>
                <horizontal/>
              </border>
            </x14:dxf>
          </x14:cfRule>
          <xm:sqref>AR64</xm:sqref>
        </x14:conditionalFormatting>
        <x14:conditionalFormatting xmlns:xm="http://schemas.microsoft.com/office/excel/2006/main">
          <x14:cfRule type="expression" priority="5" id="{E409114D-95C8-4BB4-8D55-F5FD86CB6E86}">
            <xm:f>AND('1. General Information'!$Q$9&lt;&gt;data!$A$2,OR($AA$32&lt;&gt;1,$AA$34&lt;&gt;1))</xm:f>
            <x14:dxf>
              <font>
                <color rgb="FFA0A0A0"/>
              </font>
              <fill>
                <patternFill>
                  <bgColor rgb="FFA0A0A0"/>
                </patternFill>
              </fill>
              <border>
                <left/>
                <right/>
                <top/>
                <bottom/>
                <vertical/>
                <horizontal/>
              </border>
            </x14:dxf>
          </x14:cfRule>
          <x14:cfRule type="expression" priority="2" id="{4B7217FC-8940-4049-AC4F-37F904A3234B}">
            <xm:f>AND('1. General Information'!$Q$9=data!$A$2,$AA$32&lt;&gt;1)</xm:f>
            <x14:dxf>
              <font>
                <color rgb="FFA0A0A0"/>
              </font>
              <fill>
                <patternFill>
                  <bgColor rgb="FFA0A0A0"/>
                </patternFill>
              </fill>
              <border>
                <left/>
                <right/>
                <top/>
                <bottom/>
                <vertical/>
                <horizontal/>
              </border>
            </x14:dxf>
          </x14:cfRule>
          <xm:sqref>AW30:CN116 A38:AV116</xm:sqref>
        </x14:conditionalFormatting>
      </x14:conditionalFormattings>
    </ext>
    <ext xmlns:x14="http://schemas.microsoft.com/office/spreadsheetml/2009/9/main" uri="{CCE6A557-97BC-4b89-ADB6-D9C93CAAB3DF}">
      <x14:dataValidations xmlns:xm="http://schemas.microsoft.com/office/excel/2006/main" xWindow="834" yWindow="666" count="16">
        <x14:dataValidation type="list" operator="greaterThan" allowBlank="1" showInputMessage="1" showErrorMessage="1" prompt="Frequency at which the accrued performance fee, if any, becomes payable" xr:uid="{0B33AF2B-C16A-4FE9-82D3-4091B97166CF}">
          <x14:formula1>
            <xm:f>data!$B$67:$B$68</xm:f>
          </x14:formula1>
          <xm:sqref>AA64:AD64</xm:sqref>
        </x14:dataValidation>
        <x14:dataValidation type="list" allowBlank="1" showInputMessage="1" showErrorMessage="1" xr:uid="{F861F09B-A266-422F-8D3D-F0D14AF9AB4B}">
          <x14:formula1>
            <xm:f>data!$K$36:$K$40</xm:f>
          </x14:formula1>
          <xm:sqref>W27:Z27 W16:Z25</xm:sqref>
        </x14:dataValidation>
        <x14:dataValidation type="list" allowBlank="1" showInputMessage="1" showErrorMessage="1" xr:uid="{8452F844-9BD2-4D01-992E-6098EDF908A3}">
          <x14:formula1>
            <xm:f>data!$T$8:$T$9</xm:f>
          </x14:formula1>
          <xm:sqref>K16:K27 AA32 AA34</xm:sqref>
        </x14:dataValidation>
        <x14:dataValidation type="list" allowBlank="1" showInputMessage="1" showErrorMessage="1" xr:uid="{6F806029-B107-4868-B982-A1AD51B8FA13}">
          <x14:formula1>
            <xm:f>data!$R$8:$R$9</xm:f>
          </x14:formula1>
          <xm:sqref>AA90 AA96 AA60 AA100:AB100</xm:sqref>
        </x14:dataValidation>
        <x14:dataValidation type="list" allowBlank="1" showInputMessage="1" showErrorMessage="1" xr:uid="{26ADF720-4357-4A5F-89B8-A8937BE3BD0F}">
          <x14:formula1>
            <xm:f>IF('1. General Information'!$Q$9="UCI Part I Law 17.12.2010",CrystalVM,CrystalFIA)</xm:f>
          </x14:formula1>
          <xm:sqref>AA70:AS70</xm:sqref>
        </x14:dataValidation>
        <x14:dataValidation type="list" allowBlank="1" showInputMessage="1" showErrorMessage="1" xr:uid="{F45C0C48-C4A2-4887-AD03-8B8A3A4DB586}">
          <x14:formula1>
            <xm:f>data!$M$35:$M$36</xm:f>
          </x14:formula1>
          <xm:sqref>AA94:AF94</xm:sqref>
        </x14:dataValidation>
        <x14:dataValidation type="list" allowBlank="1" showInputMessage="1" showErrorMessage="1" xr:uid="{DEB175F7-F180-48DB-ABD5-63AF22F7CD5E}">
          <x14:formula1>
            <xm:f>data!$B$118:$B$120</xm:f>
          </x14:formula1>
          <xm:sqref>AG96:AS96</xm:sqref>
        </x14:dataValidation>
        <x14:dataValidation type="list" allowBlank="1" showInputMessage="1" showErrorMessage="1" xr:uid="{F546D85D-65BD-42DA-9353-487550BD3E0F}">
          <x14:formula1>
            <xm:f>data!$U$8:$U$10</xm:f>
          </x14:formula1>
          <xm:sqref>AA57:AB57 AA41:AB41 AA43:AB43 AA45:AB45</xm:sqref>
        </x14:dataValidation>
        <x14:dataValidation type="list" allowBlank="1" showInputMessage="1" showErrorMessage="1" xr:uid="{0BD6C9E0-6DE5-4C24-9100-DA6582C86CDA}">
          <x14:formula1>
            <xm:f>data!$B$60:$B$61</xm:f>
          </x14:formula1>
          <xm:sqref>AA47:AH47</xm:sqref>
        </x14:dataValidation>
        <x14:dataValidation type="list" operator="greaterThanOrEqual" allowBlank="1" showInputMessage="1" showErrorMessage="1" errorTitle="Must be a whole number" xr:uid="{52F3AA63-BE03-468A-9363-4A5113BB85EF}">
          <x14:formula1>
            <xm:f>data!$M$31:$M$33</xm:f>
          </x14:formula1>
          <xm:sqref>R16:V25 R27:V27</xm:sqref>
        </x14:dataValidation>
        <x14:dataValidation type="list" allowBlank="1" showInputMessage="1" showErrorMessage="1" xr:uid="{80836E3F-A378-4997-AAD3-54C7E9E824E6}">
          <x14:formula1>
            <xm:f>data!$S$8</xm:f>
          </x14:formula1>
          <xm:sqref>L16:L27</xm:sqref>
        </x14:dataValidation>
        <x14:dataValidation type="list" allowBlank="1" showInputMessage="1" showErrorMessage="1" xr:uid="{1D3CABA6-EE98-4D8C-966F-DE7C15843D58}">
          <x14:formula1>
            <xm:f>data!$T$8</xm:f>
          </x14:formula1>
          <xm:sqref>L16:L27</xm:sqref>
        </x14:dataValidation>
        <x14:dataValidation type="list" allowBlank="1" showInputMessage="1" showErrorMessage="1" xr:uid="{D6609FE3-9B5E-4160-A4F2-A44D593E72AF}">
          <x14:formula1>
            <xm:f>data!$S$8:$S$9</xm:f>
          </x14:formula1>
          <xm:sqref>L14</xm:sqref>
        </x14:dataValidation>
        <x14:dataValidation type="list" allowBlank="1" showInputMessage="1" showErrorMessage="1" xr:uid="{49B64CFC-F291-46DF-9CD3-1C52A6D6CBF9}">
          <x14:formula1>
            <xm:f>data!$B$70:$B$77</xm:f>
          </x14:formula1>
          <xm:sqref>AJ64</xm:sqref>
        </x14:dataValidation>
        <x14:dataValidation type="list" allowBlank="1" showInputMessage="1" showErrorMessage="1" xr:uid="{47667D32-BF90-419B-B789-09F5932F9933}">
          <x14:formula1>
            <xm:f>data!$U$8:$U$9</xm:f>
          </x14:formula1>
          <xm:sqref>AA80:AB80</xm:sqref>
        </x14:dataValidation>
        <x14:dataValidation type="list" allowBlank="1" showInputMessage="1" showErrorMessage="1" xr:uid="{1DC1B3CE-1043-49A6-BC8E-62CB209EE1BB}">
          <x14:formula1>
            <xm:f>data!$V$8:$V$10</xm:f>
          </x14:formula1>
          <xm:sqref>AA85:AB85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286</vt:i4>
      </vt:variant>
    </vt:vector>
  </HeadingPairs>
  <TitlesOfParts>
    <vt:vector size="298" baseType="lpstr">
      <vt:lpstr>1. General Information</vt:lpstr>
      <vt:lpstr>data</vt:lpstr>
      <vt:lpstr>1.1 PM &amp; IA</vt:lpstr>
      <vt:lpstr>1.2 Targeted Investors</vt:lpstr>
      <vt:lpstr>2. Investment Policy</vt:lpstr>
      <vt:lpstr>2. Investment Policy (FIS&amp;PII)</vt:lpstr>
      <vt:lpstr>2. Investment Policy (SICAR)</vt:lpstr>
      <vt:lpstr>2.1 EMIR</vt:lpstr>
      <vt:lpstr>3. Fees</vt:lpstr>
      <vt:lpstr>4. Share Classes</vt:lpstr>
      <vt:lpstr>5. Documents</vt:lpstr>
      <vt:lpstr>switchdata</vt:lpstr>
      <vt:lpstr>Code_Currency</vt:lpstr>
      <vt:lpstr>Country</vt:lpstr>
      <vt:lpstr>CrystalFIA</vt:lpstr>
      <vt:lpstr>CrystalVM</vt:lpstr>
      <vt:lpstr>CSSFFundCode</vt:lpstr>
      <vt:lpstr>Currency</vt:lpstr>
      <vt:lpstr>DerivativesTypes</vt:lpstr>
      <vt:lpstr>DistributorCountries1</vt:lpstr>
      <vt:lpstr>DistributorCountries10</vt:lpstr>
      <vt:lpstr>DistributorCountries11</vt:lpstr>
      <vt:lpstr>DistributorCountries12</vt:lpstr>
      <vt:lpstr>DistributorCountries13</vt:lpstr>
      <vt:lpstr>DistributorCountries14</vt:lpstr>
      <vt:lpstr>DistributorCountries15</vt:lpstr>
      <vt:lpstr>DistributorCountries16</vt:lpstr>
      <vt:lpstr>DistributorCountries17</vt:lpstr>
      <vt:lpstr>DistributorCountries18</vt:lpstr>
      <vt:lpstr>DistributorCountries19</vt:lpstr>
      <vt:lpstr>DistributorCountries2</vt:lpstr>
      <vt:lpstr>DistributorCountries20</vt:lpstr>
      <vt:lpstr>DistributorCountries3</vt:lpstr>
      <vt:lpstr>DistributorCountries4</vt:lpstr>
      <vt:lpstr>DistributorCountries5</vt:lpstr>
      <vt:lpstr>DistributorCountries6</vt:lpstr>
      <vt:lpstr>DistributorCountries7</vt:lpstr>
      <vt:lpstr>DistributorCountries8</vt:lpstr>
      <vt:lpstr>DistributorCountries9</vt:lpstr>
      <vt:lpstr>DistributorName1</vt:lpstr>
      <vt:lpstr>DistributorName10</vt:lpstr>
      <vt:lpstr>DistributorName11</vt:lpstr>
      <vt:lpstr>DistributorName12</vt:lpstr>
      <vt:lpstr>DistributorName13</vt:lpstr>
      <vt:lpstr>DistributorName14</vt:lpstr>
      <vt:lpstr>DistributorName15</vt:lpstr>
      <vt:lpstr>DistributorName16</vt:lpstr>
      <vt:lpstr>DistributorName17</vt:lpstr>
      <vt:lpstr>DistributorName18</vt:lpstr>
      <vt:lpstr>DistributorName19</vt:lpstr>
      <vt:lpstr>DistributorName2</vt:lpstr>
      <vt:lpstr>DistributorName20</vt:lpstr>
      <vt:lpstr>DistributorName3</vt:lpstr>
      <vt:lpstr>DistributorName4</vt:lpstr>
      <vt:lpstr>DistributorName5</vt:lpstr>
      <vt:lpstr>DistributorName6</vt:lpstr>
      <vt:lpstr>DistributorName7</vt:lpstr>
      <vt:lpstr>DistributorName8</vt:lpstr>
      <vt:lpstr>DistributorName9</vt:lpstr>
      <vt:lpstr>EmirClassification</vt:lpstr>
      <vt:lpstr>ESG_InvStrategy</vt:lpstr>
      <vt:lpstr>ESG_Objective</vt:lpstr>
      <vt:lpstr>ESGAdverse</vt:lpstr>
      <vt:lpstr>ESGIntegration</vt:lpstr>
      <vt:lpstr>ExpectedLaunchDate</vt:lpstr>
      <vt:lpstr>FeesCalculationType1</vt:lpstr>
      <vt:lpstr>FeesCalculationType10</vt:lpstr>
      <vt:lpstr>FeesCalculationType12</vt:lpstr>
      <vt:lpstr>FeesCalculationType2</vt:lpstr>
      <vt:lpstr>FeesCalculationType3</vt:lpstr>
      <vt:lpstr>FeesCalculationType4</vt:lpstr>
      <vt:lpstr>FeesCalculationType5</vt:lpstr>
      <vt:lpstr>FeesCalculationType6</vt:lpstr>
      <vt:lpstr>FeesCalculationType7</vt:lpstr>
      <vt:lpstr>FeesCalculationType8</vt:lpstr>
      <vt:lpstr>FeesCalculationType9</vt:lpstr>
      <vt:lpstr>FeesComments1</vt:lpstr>
      <vt:lpstr>FeesComments10</vt:lpstr>
      <vt:lpstr>FeesComments12</vt:lpstr>
      <vt:lpstr>FeesComments2</vt:lpstr>
      <vt:lpstr>FeesComments3</vt:lpstr>
      <vt:lpstr>FeesComments4</vt:lpstr>
      <vt:lpstr>FeesComments5</vt:lpstr>
      <vt:lpstr>FeesComments6</vt:lpstr>
      <vt:lpstr>FeesComments7</vt:lpstr>
      <vt:lpstr>FeesComments8</vt:lpstr>
      <vt:lpstr>FeesComments9</vt:lpstr>
      <vt:lpstr>FeesFrequency1</vt:lpstr>
      <vt:lpstr>FeesFrequency10</vt:lpstr>
      <vt:lpstr>FeesFrequency12</vt:lpstr>
      <vt:lpstr>FeesFrequency2</vt:lpstr>
      <vt:lpstr>FeesFrequency3</vt:lpstr>
      <vt:lpstr>FeesFrequency4</vt:lpstr>
      <vt:lpstr>FeesFrequency5</vt:lpstr>
      <vt:lpstr>FeesFrequency6</vt:lpstr>
      <vt:lpstr>FeesFrequency7</vt:lpstr>
      <vt:lpstr>FeesFrequency8</vt:lpstr>
      <vt:lpstr>FeesFrequency9</vt:lpstr>
      <vt:lpstr>FeesValue1</vt:lpstr>
      <vt:lpstr>FeesValue10</vt:lpstr>
      <vt:lpstr>FeesValue12</vt:lpstr>
      <vt:lpstr>FeesValue2</vt:lpstr>
      <vt:lpstr>FeesValue3</vt:lpstr>
      <vt:lpstr>FeesValue4</vt:lpstr>
      <vt:lpstr>FeesValue5</vt:lpstr>
      <vt:lpstr>FeesValue6</vt:lpstr>
      <vt:lpstr>FeesValue7</vt:lpstr>
      <vt:lpstr>FeesValue8</vt:lpstr>
      <vt:lpstr>FeesValue9</vt:lpstr>
      <vt:lpstr>FundName</vt:lpstr>
      <vt:lpstr>GlobalExposureMethod</vt:lpstr>
      <vt:lpstr>Governing_law</vt:lpstr>
      <vt:lpstr>IAAddress1</vt:lpstr>
      <vt:lpstr>IAAddress2</vt:lpstr>
      <vt:lpstr>IAAddress3</vt:lpstr>
      <vt:lpstr>IAAddress4</vt:lpstr>
      <vt:lpstr>IAAddress5</vt:lpstr>
      <vt:lpstr>IACity1</vt:lpstr>
      <vt:lpstr>IACity2</vt:lpstr>
      <vt:lpstr>IACity3</vt:lpstr>
      <vt:lpstr>IACity4</vt:lpstr>
      <vt:lpstr>IACity5</vt:lpstr>
      <vt:lpstr>IACountry1</vt:lpstr>
      <vt:lpstr>IACountry2</vt:lpstr>
      <vt:lpstr>IACountry3</vt:lpstr>
      <vt:lpstr>IACountry4</vt:lpstr>
      <vt:lpstr>IACountry5</vt:lpstr>
      <vt:lpstr>IACReg1</vt:lpstr>
      <vt:lpstr>IACReg2</vt:lpstr>
      <vt:lpstr>IACReg3</vt:lpstr>
      <vt:lpstr>IACReg4</vt:lpstr>
      <vt:lpstr>IACReg5</vt:lpstr>
      <vt:lpstr>IAName1</vt:lpstr>
      <vt:lpstr>IAName2</vt:lpstr>
      <vt:lpstr>IAName3</vt:lpstr>
      <vt:lpstr>IAName4</vt:lpstr>
      <vt:lpstr>IAName5</vt:lpstr>
      <vt:lpstr>IAOReg1</vt:lpstr>
      <vt:lpstr>IAOReg2</vt:lpstr>
      <vt:lpstr>IAOReg3</vt:lpstr>
      <vt:lpstr>IAOReg4</vt:lpstr>
      <vt:lpstr>IAOReg5</vt:lpstr>
      <vt:lpstr>IFMRemuneration</vt:lpstr>
      <vt:lpstr>IFMRisk</vt:lpstr>
      <vt:lpstr>InitiatorAddress</vt:lpstr>
      <vt:lpstr>InitiatorCountry</vt:lpstr>
      <vt:lpstr>InitiatorName</vt:lpstr>
      <vt:lpstr>InvestmentPolicy</vt:lpstr>
      <vt:lpstr>InvestorAIF</vt:lpstr>
      <vt:lpstr>InvestorUCITS</vt:lpstr>
      <vt:lpstr>InvPolCountries</vt:lpstr>
      <vt:lpstr>InvPolCurrencies</vt:lpstr>
      <vt:lpstr>InvPolRegion</vt:lpstr>
      <vt:lpstr>InvPolSector</vt:lpstr>
      <vt:lpstr>isBenchmark</vt:lpstr>
      <vt:lpstr>isContributionInKind</vt:lpstr>
      <vt:lpstr>isMaturityDate</vt:lpstr>
      <vt:lpstr>isUseOfDerivates</vt:lpstr>
      <vt:lpstr>LaunchFrom</vt:lpstr>
      <vt:lpstr>LaunchTo</vt:lpstr>
      <vt:lpstr>LEICode</vt:lpstr>
      <vt:lpstr>LEICodePIIFIS</vt:lpstr>
      <vt:lpstr>LEICodeSICAR</vt:lpstr>
      <vt:lpstr>LeverageAv</vt:lpstr>
      <vt:lpstr>LeverageMax</vt:lpstr>
      <vt:lpstr>LeverageMin</vt:lpstr>
      <vt:lpstr>MasterAddress</vt:lpstr>
      <vt:lpstr>MasterCity</vt:lpstr>
      <vt:lpstr>MasterCompetAutority</vt:lpstr>
      <vt:lpstr>MasterCountry</vt:lpstr>
      <vt:lpstr>MasterFinEndYear</vt:lpstr>
      <vt:lpstr>MasterManCo</vt:lpstr>
      <vt:lpstr>MasterName</vt:lpstr>
      <vt:lpstr>MasterPortfolioMgr</vt:lpstr>
      <vt:lpstr>MaturityDate</vt:lpstr>
      <vt:lpstr>MaxVaRLimit</vt:lpstr>
      <vt:lpstr>NavFqIAF</vt:lpstr>
      <vt:lpstr>NavFqIAF_Red</vt:lpstr>
      <vt:lpstr>NavFqUCITS</vt:lpstr>
      <vt:lpstr>NAVFrequency</vt:lpstr>
      <vt:lpstr>NewSubFundName</vt:lpstr>
      <vt:lpstr>PF_InvCountry</vt:lpstr>
      <vt:lpstr>PF_InvCurrency</vt:lpstr>
      <vt:lpstr>PF_InvPol_Descr</vt:lpstr>
      <vt:lpstr>PF_InvRegion</vt:lpstr>
      <vt:lpstr>PF_InvSector</vt:lpstr>
      <vt:lpstr>PF_isDerivatives</vt:lpstr>
      <vt:lpstr>PF_PredomFundType</vt:lpstr>
      <vt:lpstr>PF_PrincInvStrategy</vt:lpstr>
      <vt:lpstr>PMAddress1</vt:lpstr>
      <vt:lpstr>PMAddress2</vt:lpstr>
      <vt:lpstr>PMAddress3</vt:lpstr>
      <vt:lpstr>PMAddress4</vt:lpstr>
      <vt:lpstr>PMAddress5</vt:lpstr>
      <vt:lpstr>PMCity1</vt:lpstr>
      <vt:lpstr>PMCity2</vt:lpstr>
      <vt:lpstr>PMCity3</vt:lpstr>
      <vt:lpstr>PMCity4</vt:lpstr>
      <vt:lpstr>PMCity5</vt:lpstr>
      <vt:lpstr>PMCountry1</vt:lpstr>
      <vt:lpstr>PMCountry2</vt:lpstr>
      <vt:lpstr>PMCountry3</vt:lpstr>
      <vt:lpstr>PMCountry4</vt:lpstr>
      <vt:lpstr>PMCountry5</vt:lpstr>
      <vt:lpstr>PMCReg1</vt:lpstr>
      <vt:lpstr>PMCReg2</vt:lpstr>
      <vt:lpstr>PMCReg3</vt:lpstr>
      <vt:lpstr>PMCReg4</vt:lpstr>
      <vt:lpstr>PMCReg5</vt:lpstr>
      <vt:lpstr>PMName1</vt:lpstr>
      <vt:lpstr>PMName2</vt:lpstr>
      <vt:lpstr>PMName3</vt:lpstr>
      <vt:lpstr>PMName4</vt:lpstr>
      <vt:lpstr>PMName5</vt:lpstr>
      <vt:lpstr>PMOReg1</vt:lpstr>
      <vt:lpstr>PMOReg2</vt:lpstr>
      <vt:lpstr>PMOReg3</vt:lpstr>
      <vt:lpstr>PMOReg4</vt:lpstr>
      <vt:lpstr>PMOReg5</vt:lpstr>
      <vt:lpstr>'1. General Information'!Print_Area</vt:lpstr>
      <vt:lpstr>'1.1 PM &amp; IA'!Print_Area</vt:lpstr>
      <vt:lpstr>'1.2 Targeted Investors'!Print_Area</vt:lpstr>
      <vt:lpstr>'2. Investment Policy'!Print_Area</vt:lpstr>
      <vt:lpstr>'3. Fees'!Print_Area</vt:lpstr>
      <vt:lpstr>'4. Share Classes'!Print_Area</vt:lpstr>
      <vt:lpstr>'5. Documents'!Print_Area</vt:lpstr>
      <vt:lpstr>RedemptionFrequency</vt:lpstr>
      <vt:lpstr>RefPeriodFIA</vt:lpstr>
      <vt:lpstr>RefPeriodVM</vt:lpstr>
      <vt:lpstr>Region</vt:lpstr>
      <vt:lpstr>SCR_InvCountry</vt:lpstr>
      <vt:lpstr>SCR_InvCurrency</vt:lpstr>
      <vt:lpstr>SCR_InvRegion</vt:lpstr>
      <vt:lpstr>SCR_InvSector</vt:lpstr>
      <vt:lpstr>SCR_isDerivatives</vt:lpstr>
      <vt:lpstr>SCR_PredomFundType</vt:lpstr>
      <vt:lpstr>SCR_PrincInvStrategy</vt:lpstr>
      <vt:lpstr>SCR_RiskCapAssessment</vt:lpstr>
      <vt:lpstr>SetUpRationale</vt:lpstr>
      <vt:lpstr>SF</vt:lpstr>
      <vt:lpstr>SFDRClassification</vt:lpstr>
      <vt:lpstr>SFRoleMastFeed</vt:lpstr>
      <vt:lpstr>SH</vt:lpstr>
      <vt:lpstr>SIC_InvPol_Descr</vt:lpstr>
      <vt:lpstr>SN</vt:lpstr>
      <vt:lpstr>SO</vt:lpstr>
      <vt:lpstr>SP</vt:lpstr>
      <vt:lpstr>SpecificAssetClass1</vt:lpstr>
      <vt:lpstr>SpecificAssetClass10</vt:lpstr>
      <vt:lpstr>SpecificAssetClass11</vt:lpstr>
      <vt:lpstr>SpecificAssetClass12</vt:lpstr>
      <vt:lpstr>SpecificAssetClass13</vt:lpstr>
      <vt:lpstr>SpecificAssetClass14</vt:lpstr>
      <vt:lpstr>SpecificAssetClass15</vt:lpstr>
      <vt:lpstr>SpecificAssetClass16</vt:lpstr>
      <vt:lpstr>SpecificAssetClass17</vt:lpstr>
      <vt:lpstr>SpecificAssetClass18</vt:lpstr>
      <vt:lpstr>SpecificAssetClass19</vt:lpstr>
      <vt:lpstr>SpecificAssetClass2</vt:lpstr>
      <vt:lpstr>SpecificAssetClass20</vt:lpstr>
      <vt:lpstr>SpecificAssetClass21</vt:lpstr>
      <vt:lpstr>SpecificAssetClass22</vt:lpstr>
      <vt:lpstr>SpecificAssetClass23</vt:lpstr>
      <vt:lpstr>SpecificAssetClass24</vt:lpstr>
      <vt:lpstr>SpecificAssetClass25</vt:lpstr>
      <vt:lpstr>SpecificAssetClass26</vt:lpstr>
      <vt:lpstr>SpecificAssetClass3</vt:lpstr>
      <vt:lpstr>SpecificAssetClass4</vt:lpstr>
      <vt:lpstr>SpecificAssetClass5</vt:lpstr>
      <vt:lpstr>SpecificAssetClass6</vt:lpstr>
      <vt:lpstr>SpecificAssetClass7</vt:lpstr>
      <vt:lpstr>SpecificAssetClass8</vt:lpstr>
      <vt:lpstr>SpecificAssetClass9</vt:lpstr>
      <vt:lpstr>SpecificAssetRatio14</vt:lpstr>
      <vt:lpstr>SpecificAssetRatio15</vt:lpstr>
      <vt:lpstr>SpecificAssetRatio16</vt:lpstr>
      <vt:lpstr>SpecificAssetRatio17</vt:lpstr>
      <vt:lpstr>SpecificAssetRatio18</vt:lpstr>
      <vt:lpstr>SpecificAssetRatio19</vt:lpstr>
      <vt:lpstr>SpecificAssetRatio20</vt:lpstr>
      <vt:lpstr>SpecificAssetRatio21</vt:lpstr>
      <vt:lpstr>SpecificAssetRatio22</vt:lpstr>
      <vt:lpstr>SpecificAssetRatio23</vt:lpstr>
      <vt:lpstr>SpecificAssetRatio24</vt:lpstr>
      <vt:lpstr>SpecificAssetRatio25</vt:lpstr>
      <vt:lpstr>SpecificAssetRatio26</vt:lpstr>
      <vt:lpstr>SR</vt:lpstr>
      <vt:lpstr>SRRI</vt:lpstr>
      <vt:lpstr>SubFundBaseCurrency</vt:lpstr>
      <vt:lpstr>SubFundNameSignification</vt:lpstr>
      <vt:lpstr>TypeOfDeleg1</vt:lpstr>
      <vt:lpstr>TypeOfDeleg2</vt:lpstr>
      <vt:lpstr>TypeOfDeleg3</vt:lpstr>
      <vt:lpstr>TypeOfDeleg4</vt:lpstr>
      <vt:lpstr>TypeOfDeleg5</vt:lpstr>
      <vt:lpstr>TypeOfDerivatives</vt:lpstr>
      <vt:lpstr>TypeOfSubFund</vt:lpstr>
      <vt:lpstr>UsesTypes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2023-06-22T10:12:40Z</dcterms:created>
  <dcterms:modified xsi:type="dcterms:W3CDTF">2025-08-12T05:14:39Z</dcterms:modified>
</cp:coreProperties>
</file>